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30" windowWidth="15480" windowHeight="8130" activeTab="0"/>
  </bookViews>
  <sheets>
    <sheet name="uptodate sale28" sheetId="1" r:id="rId1"/>
    <sheet name="auction avg28" sheetId="2" r:id="rId2"/>
    <sheet name="bp28" sheetId="3" r:id="rId3"/>
    <sheet name="bp27" sheetId="4" r:id="rId4"/>
    <sheet name="bp26" sheetId="5" r:id="rId5"/>
    <sheet name="pblbp1-25" sheetId="6" r:id="rId6"/>
    <sheet name="bp25" sheetId="7" r:id="rId7"/>
    <sheet name="bp24" sheetId="8" r:id="rId8"/>
    <sheet name="auction avg 12(Sreemongal)" sheetId="9" r:id="rId9"/>
    <sheet name="bp12(sreemongal)" sheetId="10" r:id="rId10"/>
    <sheet name="uptodate sale23" sheetId="11" r:id="rId11"/>
    <sheet name="auction avg 23" sheetId="12" r:id="rId12"/>
    <sheet name="bp23" sheetId="13" r:id="rId13"/>
    <sheet name="bp22" sheetId="14" r:id="rId14"/>
    <sheet name="bp21" sheetId="15" r:id="rId15"/>
    <sheet name="bp20" sheetId="16" r:id="rId16"/>
    <sheet name="bp16to20" sheetId="17" r:id="rId17"/>
    <sheet name="bp19" sheetId="18" r:id="rId18"/>
    <sheet name="bp18" sheetId="19" r:id="rId19"/>
    <sheet name="bp17" sheetId="20" r:id="rId20"/>
    <sheet name="bp16" sheetId="21" r:id="rId21"/>
    <sheet name="bp11to15" sheetId="22" r:id="rId22"/>
    <sheet name="bp15" sheetId="23" r:id="rId23"/>
    <sheet name="bp08srimongal" sheetId="24" r:id="rId24"/>
    <sheet name="bp14" sheetId="25" r:id="rId25"/>
    <sheet name="bp12" sheetId="26" r:id="rId26"/>
    <sheet name="bp11" sheetId="27" r:id="rId27"/>
    <sheet name="bp10" sheetId="28" r:id="rId28"/>
    <sheet name="bp06to10" sheetId="29" r:id="rId29"/>
    <sheet name="bp09" sheetId="30" r:id="rId30"/>
    <sheet name="bp08" sheetId="31" r:id="rId31"/>
    <sheet name="bp07" sheetId="32" r:id="rId32"/>
    <sheet name="bp04(Sreemongal" sheetId="33" r:id="rId33"/>
    <sheet name="bp06" sheetId="34" r:id="rId34"/>
    <sheet name="bp01to05" sheetId="35" r:id="rId35"/>
    <sheet name="bp05" sheetId="36" r:id="rId36"/>
    <sheet name="bp04" sheetId="37" r:id="rId37"/>
    <sheet name="bp03" sheetId="38" r:id="rId38"/>
    <sheet name="bp02" sheetId="39" r:id="rId39"/>
    <sheet name="bp01" sheetId="40" r:id="rId40"/>
  </sheets>
  <externalReferences>
    <externalReference r:id="rId43"/>
    <externalReference r:id="rId44"/>
  </externalReferences>
  <definedNames/>
  <calcPr fullCalcOnLoad="1"/>
</workbook>
</file>

<file path=xl/sharedStrings.xml><?xml version="1.0" encoding="utf-8"?>
<sst xmlns="http://schemas.openxmlformats.org/spreadsheetml/2006/main" count="4380" uniqueCount="1454">
  <si>
    <t>Kilograms</t>
  </si>
  <si>
    <t>Av. Price</t>
  </si>
  <si>
    <t>%</t>
  </si>
  <si>
    <t>Produce Brokers Limited</t>
  </si>
  <si>
    <t>1349/A, North Agrabad, D.T. Road,</t>
  </si>
  <si>
    <t>Askerabad (1st Floor), Chittagong-4224</t>
  </si>
  <si>
    <t>Pkgs.</t>
  </si>
  <si>
    <t>Av.Price</t>
  </si>
  <si>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</si>
  <si>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</si>
  <si>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</si>
  <si>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</si>
  <si>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</si>
  <si>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</si>
  <si>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</si>
  <si>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 xml:space="preserve">Amount </t>
  </si>
  <si>
    <t>Black Leaf :</t>
  </si>
  <si>
    <t>CTC</t>
  </si>
  <si>
    <t>Black Dust :</t>
  </si>
  <si>
    <t>Total:</t>
  </si>
  <si>
    <t>GREEN TEA</t>
  </si>
  <si>
    <t>GT</t>
  </si>
  <si>
    <t>Grand Total:</t>
  </si>
  <si>
    <t>Buyers Purchases :</t>
  </si>
  <si>
    <t>Export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</si>
  <si>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</si>
  <si>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</si>
  <si>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</si>
  <si>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</si>
  <si>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</si>
  <si>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</si>
  <si>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</si>
  <si>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</si>
  <si>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NBL/UBL/PPBL/PGBL/KS/PLANTERS Brokers Ltd., Ctg.</t>
  </si>
  <si>
    <t>Dust</t>
  </si>
  <si>
    <t>Amount</t>
  </si>
  <si>
    <t>Abul Khair Consumer Prodts. Ltd.</t>
  </si>
  <si>
    <t>Ali Tea House</t>
  </si>
  <si>
    <t>Bengal Tea House</t>
  </si>
  <si>
    <t>F. A. Tea House &amp; Nasima Food P</t>
  </si>
  <si>
    <t>Green Leaf Tea</t>
  </si>
  <si>
    <t>Gupta Tea House</t>
  </si>
  <si>
    <t>HRC Products  Limited</t>
  </si>
  <si>
    <t>Ispahani Tea Ltd.</t>
  </si>
  <si>
    <t>Jamal Tea House</t>
  </si>
  <si>
    <t>Jamuna Tea &amp; Trading  (Jamuna</t>
  </si>
  <si>
    <t>Meghna Tea Company Ltd.</t>
  </si>
  <si>
    <t>Mintu Tea House</t>
  </si>
  <si>
    <t>New Bangladesh Tea House</t>
  </si>
  <si>
    <t>Padma Tea Supply</t>
  </si>
  <si>
    <t>Popular Tea House, Dhaka</t>
  </si>
  <si>
    <t>Rajdhani Food Products</t>
  </si>
  <si>
    <t>Rose Tea House</t>
  </si>
  <si>
    <t>Shati Tea House</t>
  </si>
  <si>
    <t>Shawon Cha Co.</t>
  </si>
  <si>
    <t>Kamona Tea House</t>
  </si>
  <si>
    <t>Wahid Tea Store</t>
  </si>
  <si>
    <t>Ziku Tea Store</t>
  </si>
  <si>
    <t xml:space="preserve"> </t>
  </si>
  <si>
    <t>171/172, Baizid Bostami Road, Nasirabad</t>
  </si>
  <si>
    <t>Chittagong</t>
  </si>
  <si>
    <t>TEA AUCTION</t>
  </si>
  <si>
    <t>Assuring you of our best services.</t>
  </si>
  <si>
    <t>c.c.to:</t>
  </si>
  <si>
    <t>Yours faithfully,</t>
  </si>
  <si>
    <t>1. The Secretary, Tea Traders Association of Bangladesh, Ctg.</t>
  </si>
  <si>
    <t xml:space="preserve">For: Produce Brokers Limited </t>
  </si>
  <si>
    <t>Kaisar Mollah Tea House</t>
  </si>
  <si>
    <t>Mustaque Tea House</t>
  </si>
  <si>
    <t>Ma Moni Tea House</t>
  </si>
  <si>
    <t>Rahim Tea Supply</t>
  </si>
  <si>
    <t>Tea Supply &amp; Trading (TSC)</t>
  </si>
  <si>
    <t>Hossain Tea Supply</t>
  </si>
  <si>
    <t>Asib Brothers</t>
  </si>
  <si>
    <t>City Tea Estates Ltd.</t>
  </si>
  <si>
    <t>Nil</t>
  </si>
  <si>
    <t>GREEN TEA:</t>
  </si>
  <si>
    <t>Ref: PBL/114/01/2022</t>
  </si>
  <si>
    <t>Date : 08/05/2022</t>
  </si>
  <si>
    <t>Buyers Purchase Statement of Sale No. 01 (2022-2023) Season held on 25th April, 2022</t>
  </si>
  <si>
    <t>SALE NO. 01</t>
  </si>
  <si>
    <t>UPTO DATE SALE NO. 01</t>
  </si>
  <si>
    <t>Buyers Name</t>
  </si>
  <si>
    <t xml:space="preserve">Leaf </t>
  </si>
  <si>
    <t>Total</t>
  </si>
  <si>
    <t>Av.Pr.</t>
  </si>
  <si>
    <t>Exporter:</t>
  </si>
  <si>
    <t>Kgs.</t>
  </si>
  <si>
    <t>(Tk.)</t>
  </si>
  <si>
    <t>Loose Tea Dealers (Internal):</t>
  </si>
  <si>
    <t>22,98,583.50</t>
  </si>
  <si>
    <t>9,85,036.00</t>
  </si>
  <si>
    <t>2,31,304.00</t>
  </si>
  <si>
    <t>1,05,183.50</t>
  </si>
  <si>
    <t>8,76,999.70</t>
  </si>
  <si>
    <t>2,34,736.50</t>
  </si>
  <si>
    <t>15,23,468.50</t>
  </si>
  <si>
    <t>23,71,019.50</t>
  </si>
  <si>
    <t>Hossain Tea Agency</t>
  </si>
  <si>
    <t>16,16,041.50</t>
  </si>
  <si>
    <t>3,68,890.00</t>
  </si>
  <si>
    <t>24,99,334.80</t>
  </si>
  <si>
    <t>12,39,710.60</t>
  </si>
  <si>
    <t>7,18,338.50</t>
  </si>
  <si>
    <t>2,57,118.00</t>
  </si>
  <si>
    <t>3,24,523.50</t>
  </si>
  <si>
    <t>6,71,715.00</t>
  </si>
  <si>
    <t>3,11,562.50</t>
  </si>
  <si>
    <t>5,11,959.50</t>
  </si>
  <si>
    <t>6,06,176.00</t>
  </si>
  <si>
    <t>4,84,742.50</t>
  </si>
  <si>
    <t>11,91,415.00</t>
  </si>
  <si>
    <t>Nishita Foods</t>
  </si>
  <si>
    <t>1,64,505.00</t>
  </si>
  <si>
    <t>5,47,481.30</t>
  </si>
  <si>
    <t>3,96,307.50</t>
  </si>
  <si>
    <t>6,79,516.20</t>
  </si>
  <si>
    <t>7,00,392.50</t>
  </si>
  <si>
    <t>16,73,189.60</t>
  </si>
  <si>
    <t>2,79,395.80</t>
  </si>
  <si>
    <t>4,22,229.50</t>
  </si>
  <si>
    <t>2,14,853.50</t>
  </si>
  <si>
    <t>1,05,596.3</t>
  </si>
  <si>
    <t>2,46,38,945.00</t>
  </si>
  <si>
    <t>Ref: No.PBL/114/2022</t>
  </si>
  <si>
    <t>Season: 2022-2023</t>
  </si>
  <si>
    <t>New Season: 2023-2024</t>
  </si>
  <si>
    <t>Internal:</t>
  </si>
  <si>
    <t>Ref: PBL/114/02/2022</t>
  </si>
  <si>
    <t>Buyers Purchase Statement of Sale No. 02 (2022-2023) Season held on 9th May, 2022</t>
  </si>
  <si>
    <t>SALE NO. 02</t>
  </si>
  <si>
    <t>1,02,192.50</t>
  </si>
  <si>
    <t>Aftab Tea Traders (Aftab Tea Co.</t>
  </si>
  <si>
    <t>9,29,955.00</t>
  </si>
  <si>
    <t>Alamgir Tea House</t>
  </si>
  <si>
    <t>1,46,060.50</t>
  </si>
  <si>
    <t>Banani Tea &amp; Trading Co.</t>
  </si>
  <si>
    <t>1,18,643.00</t>
  </si>
  <si>
    <t>5,06,974.50</t>
  </si>
  <si>
    <t>4,40,674.00</t>
  </si>
  <si>
    <t>2,04,672.00</t>
  </si>
  <si>
    <t>14,95,262.50</t>
  </si>
  <si>
    <t>3,90,066.40</t>
  </si>
  <si>
    <t>4,48,206.50</t>
  </si>
  <si>
    <t>1,09,171.50</t>
  </si>
  <si>
    <t>1,66,061.00</t>
  </si>
  <si>
    <t>3,16,930.70</t>
  </si>
  <si>
    <t>1,08,673.00</t>
  </si>
  <si>
    <t>7,75,030.20</t>
  </si>
  <si>
    <t>Salim Tea House</t>
  </si>
  <si>
    <t>2,18,343.00</t>
  </si>
  <si>
    <t>2,50,387.20</t>
  </si>
  <si>
    <t>Tara Tea House</t>
  </si>
  <si>
    <t>1,19,141.50</t>
  </si>
  <si>
    <t>1,29,792.00</t>
  </si>
  <si>
    <t>70,35,119.00</t>
  </si>
  <si>
    <t>Date : 16/05/2022</t>
  </si>
  <si>
    <t>1. The Deputy Director (Trade), Bangladesh Tea Board, Ctg.</t>
  </si>
  <si>
    <t>2. The Asstt. Director (Trade), Bangladesh Tea Board, Ctg.</t>
  </si>
  <si>
    <t>3. Executive Officer, Tea Traders Association of Bangladesh, Ctg.</t>
  </si>
  <si>
    <t>Ref: PBL/114/03/2022</t>
  </si>
  <si>
    <t>Date : 22/05/2022</t>
  </si>
  <si>
    <t>Buyers Purchase Statement of Sale No. 03 (2022-2023) Season held on 16th May, 2022</t>
  </si>
  <si>
    <t>SALE NO. 03</t>
  </si>
  <si>
    <t>47,25,559.50</t>
  </si>
  <si>
    <t>6,90,422.50</t>
  </si>
  <si>
    <t>2,92,619.50</t>
  </si>
  <si>
    <t>Barnali Tea &amp; Trading</t>
  </si>
  <si>
    <t>1,24,300.80</t>
  </si>
  <si>
    <t>15,07,170.30</t>
  </si>
  <si>
    <t>Danish Foods Ltd.</t>
  </si>
  <si>
    <t>14,40,003.60</t>
  </si>
  <si>
    <t>1,40,577.00</t>
  </si>
  <si>
    <t>1,36,090.50</t>
  </si>
  <si>
    <t>Hoque Tea &amp; Trading</t>
  </si>
  <si>
    <t>1,36,589.00</t>
  </si>
  <si>
    <t>Hossain Tea Store</t>
  </si>
  <si>
    <t>33,59,540.60</t>
  </si>
  <si>
    <t>Imam Tea &amp; Trading</t>
  </si>
  <si>
    <t>4,09,478.50</t>
  </si>
  <si>
    <t>72,54,370.90</t>
  </si>
  <si>
    <t>3,38,577.50</t>
  </si>
  <si>
    <t>4,28,710.00</t>
  </si>
  <si>
    <t>Kamal Tea &amp; Trading (KTC)</t>
  </si>
  <si>
    <t>2,68,679.50</t>
  </si>
  <si>
    <t>4,20,407.50</t>
  </si>
  <si>
    <t>Khaja Ajmeer Tea House</t>
  </si>
  <si>
    <t>M. Ahmad Tea &amp; Lands Co. Ltd.</t>
  </si>
  <si>
    <t>23,83,023.80</t>
  </si>
  <si>
    <t>Matlab Tea House</t>
  </si>
  <si>
    <t>2,87,771.00</t>
  </si>
  <si>
    <t>15,10,242.00</t>
  </si>
  <si>
    <t>11,49,692.60</t>
  </si>
  <si>
    <t>New B. Baria Tea House</t>
  </si>
  <si>
    <t>Pabna Tea Store</t>
  </si>
  <si>
    <t>1,05,472.50</t>
  </si>
  <si>
    <t>7,40,513.80</t>
  </si>
  <si>
    <t>2,46,730.90</t>
  </si>
  <si>
    <t>Shabnam Vegetable Oil Inds. Ltd</t>
  </si>
  <si>
    <t>12,17,495.10</t>
  </si>
  <si>
    <t>Sham Tea Supply</t>
  </si>
  <si>
    <t>Shaw Wallace (BD) Ltd.</t>
  </si>
  <si>
    <t>1,59,756.60</t>
  </si>
  <si>
    <t>7,22,565.80</t>
  </si>
  <si>
    <t>2,74,187.00</t>
  </si>
  <si>
    <t>1,55,860.0</t>
  </si>
  <si>
    <t>1,92,579.3</t>
  </si>
  <si>
    <t>3,56,82,706.70</t>
  </si>
  <si>
    <t>Ref: PBL/114/04/2022</t>
  </si>
  <si>
    <t>Date : 29/05/2022</t>
  </si>
  <si>
    <t>SALE NO. 04</t>
  </si>
  <si>
    <t>61,63,343.40</t>
  </si>
  <si>
    <t>4,94,503.00</t>
  </si>
  <si>
    <t>Al-Amin Tea Traders</t>
  </si>
  <si>
    <t>2,18,788.10</t>
  </si>
  <si>
    <t>Biswas Tea</t>
  </si>
  <si>
    <t>1,81,916.00</t>
  </si>
  <si>
    <t>15,08,420.90</t>
  </si>
  <si>
    <t>1,03,833.60</t>
  </si>
  <si>
    <t>Dhaka Tea Centre</t>
  </si>
  <si>
    <t>6,54,710.00</t>
  </si>
  <si>
    <t>3,09,354.00</t>
  </si>
  <si>
    <t>2,56,678.00</t>
  </si>
  <si>
    <t>49,28,689.70</t>
  </si>
  <si>
    <t>31,70,349.00</t>
  </si>
  <si>
    <t>6,08,741.90</t>
  </si>
  <si>
    <t>1,45,352.50</t>
  </si>
  <si>
    <t>6,66,191.80</t>
  </si>
  <si>
    <t>20,44,234.60</t>
  </si>
  <si>
    <t>1,42,571.00</t>
  </si>
  <si>
    <t>Md. Rafique Ullah Patwary Agenc</t>
  </si>
  <si>
    <t>2,99,540.50</t>
  </si>
  <si>
    <t>18,97,882.60</t>
  </si>
  <si>
    <t>Moti Tea House</t>
  </si>
  <si>
    <t>1,60,710.50</t>
  </si>
  <si>
    <t>6,40,959.50</t>
  </si>
  <si>
    <t>1,71,680.50</t>
  </si>
  <si>
    <t>5,05,782.00</t>
  </si>
  <si>
    <t>3,04,723.50</t>
  </si>
  <si>
    <t>9,30,967.60</t>
  </si>
  <si>
    <t>12,53,494.00</t>
  </si>
  <si>
    <t>1,04,685.00</t>
  </si>
  <si>
    <t>6,71,151.50</t>
  </si>
  <si>
    <t>Tetley ACI (Bangladesh) Ltd.</t>
  </si>
  <si>
    <t>3,38,096.50</t>
  </si>
  <si>
    <t>3,30,505.50</t>
  </si>
  <si>
    <t>1,25,353.5</t>
  </si>
  <si>
    <t>1,63,478.4</t>
  </si>
  <si>
    <t>3,13,20,362.20</t>
  </si>
  <si>
    <t>Ref: PBL/114/05/2022</t>
  </si>
  <si>
    <t>Date : 05/06/2022</t>
  </si>
  <si>
    <t>Buyers Purchase Statement of Sale No. 05 (2022-2023) Season held on 30th May, 2022</t>
  </si>
  <si>
    <t>SALE NO. 05</t>
  </si>
  <si>
    <t>Buyers Purchase Statement of Sale No. 04 (2022-2023) Season held on 23rd May, 2022</t>
  </si>
  <si>
    <t>40,55,084.40</t>
  </si>
  <si>
    <t>2,34,135.70</t>
  </si>
  <si>
    <t>1,61,807.50</t>
  </si>
  <si>
    <t>4,84,890.00</t>
  </si>
  <si>
    <t>9,24,704.80</t>
  </si>
  <si>
    <t>2,61,310.70</t>
  </si>
  <si>
    <t>Deshi Consumer Products Ltd.</t>
  </si>
  <si>
    <t>10,18,435.50</t>
  </si>
  <si>
    <t>1,89,620.50</t>
  </si>
  <si>
    <t>3,74,872.00</t>
  </si>
  <si>
    <t>3,92,818.00</t>
  </si>
  <si>
    <t>1,66,997.50</t>
  </si>
  <si>
    <t>19,83,223.30</t>
  </si>
  <si>
    <t>5,54,775.50</t>
  </si>
  <si>
    <t>32,82,626.30</t>
  </si>
  <si>
    <t>3,64,311.50</t>
  </si>
  <si>
    <t>1,50,605.00</t>
  </si>
  <si>
    <t>Lakshmi Narayan Tea House</t>
  </si>
  <si>
    <t>M A Tea Supply</t>
  </si>
  <si>
    <t>4,62,246.00</t>
  </si>
  <si>
    <t>3,86,337.50</t>
  </si>
  <si>
    <t>16,41,358.10</t>
  </si>
  <si>
    <t>Millenium Tea Traders</t>
  </si>
  <si>
    <t>4,06,389.50</t>
  </si>
  <si>
    <t>1,15,269.00</t>
  </si>
  <si>
    <t>1,82,102.00</t>
  </si>
  <si>
    <t>1,76,469.00</t>
  </si>
  <si>
    <t>S. R. Enterprise (S.R. Corp.)</t>
  </si>
  <si>
    <t>1,66,744.00</t>
  </si>
  <si>
    <t>3,62,648.10</t>
  </si>
  <si>
    <t>1,61,501.50</t>
  </si>
  <si>
    <t>4,14,639.50</t>
  </si>
  <si>
    <t>2,35,292.00</t>
  </si>
  <si>
    <t>2,01,500.40</t>
  </si>
  <si>
    <t>Uttara Cha Company</t>
  </si>
  <si>
    <t>1,70,487.00</t>
  </si>
  <si>
    <t>1,04,960.0</t>
  </si>
  <si>
    <t>1,25,945.1</t>
  </si>
  <si>
    <t>2,33,53,912.90</t>
  </si>
  <si>
    <t>Ref: PBL/114/upto05/2022</t>
  </si>
  <si>
    <t>Buyers Purchase Statement of Sale No. 01 to 05 (2022-2023)</t>
  </si>
  <si>
    <t>SALE NO. 01 TO 05</t>
  </si>
  <si>
    <t>1,73,44,763.30</t>
  </si>
  <si>
    <t>14,58,693.50</t>
  </si>
  <si>
    <t>8,36,483.00</t>
  </si>
  <si>
    <t>4,52,923.80</t>
  </si>
  <si>
    <t>6,18,140.00</t>
  </si>
  <si>
    <t>6,03,533.00</t>
  </si>
  <si>
    <t>2,94,613.50</t>
  </si>
  <si>
    <t>53,24,270.20</t>
  </si>
  <si>
    <t>18,05,147.90</t>
  </si>
  <si>
    <t>8,44,330.50</t>
  </si>
  <si>
    <t>11,25,341.50</t>
  </si>
  <si>
    <t>21,71,020.00</t>
  </si>
  <si>
    <t>30,84,559.90</t>
  </si>
  <si>
    <t>3,03,586.50</t>
  </si>
  <si>
    <t>1,29,75,460.40</t>
  </si>
  <si>
    <t>9,64,254.00</t>
  </si>
  <si>
    <t>1,64,42,319.30</t>
  </si>
  <si>
    <t>10,82,650.00</t>
  </si>
  <si>
    <t>17,45,108.80</t>
  </si>
  <si>
    <t>8,98,586.00</t>
  </si>
  <si>
    <t>22,99,241.80</t>
  </si>
  <si>
    <t>48,89,504.40</t>
  </si>
  <si>
    <t>4,54,133.50</t>
  </si>
  <si>
    <t>6,74,108.50</t>
  </si>
  <si>
    <t>4,18,183.50</t>
  </si>
  <si>
    <t>56,70,613.70</t>
  </si>
  <si>
    <t>23,70,328.60</t>
  </si>
  <si>
    <t>5,02,242.50</t>
  </si>
  <si>
    <t>18,32,374.50</t>
  </si>
  <si>
    <t>2,20,741.50</t>
  </si>
  <si>
    <t>3,62,612.10</t>
  </si>
  <si>
    <t>21,98,691.80</t>
  </si>
  <si>
    <t>6,87,082.50</t>
  </si>
  <si>
    <t>14,54,546.40</t>
  </si>
  <si>
    <t>2,72,235.00</t>
  </si>
  <si>
    <t>25,11,110.80</t>
  </si>
  <si>
    <t>1,00,548.50</t>
  </si>
  <si>
    <t>3,21,258.10</t>
  </si>
  <si>
    <t>43,14,276.10</t>
  </si>
  <si>
    <t>3,90,570.50</t>
  </si>
  <si>
    <t>15,89,818.30</t>
  </si>
  <si>
    <t>5,39,596.90</t>
  </si>
  <si>
    <t>6,80,994.00</t>
  </si>
  <si>
    <t>4,93,183.5</t>
  </si>
  <si>
    <t>1,24,836.0</t>
  </si>
  <si>
    <t>6,18,019.5</t>
  </si>
  <si>
    <t>12,20,31,045.80</t>
  </si>
  <si>
    <t>Ref: PBL/114/06/2022</t>
  </si>
  <si>
    <t>Date : 12/06/2022</t>
  </si>
  <si>
    <t>Buyers Purchase Statement of Sale No. 06 (2022-2023) Season held on 6th June, 2022</t>
  </si>
  <si>
    <t>SALE NO. 06</t>
  </si>
  <si>
    <t>A.R.L. Tea House</t>
  </si>
  <si>
    <t>3,65,400.50</t>
  </si>
  <si>
    <t>29,78,908.60</t>
  </si>
  <si>
    <t>Ahmed Tea House (Srimongal)</t>
  </si>
  <si>
    <t>2,09,370.00</t>
  </si>
  <si>
    <t>1,33,958.50</t>
  </si>
  <si>
    <t>1,09,670.00</t>
  </si>
  <si>
    <t>Asha Traders</t>
  </si>
  <si>
    <t>4,68,138.00</t>
  </si>
  <si>
    <t>3,73,875.00</t>
  </si>
  <si>
    <t>3,51,833.60</t>
  </si>
  <si>
    <t>Dilmey Syndicate</t>
  </si>
  <si>
    <t>1,51,544.00</t>
  </si>
  <si>
    <t>3,11,262.00</t>
  </si>
  <si>
    <t>7,73,814.10</t>
  </si>
  <si>
    <t>41,65,780.50</t>
  </si>
  <si>
    <t>Jar Limited</t>
  </si>
  <si>
    <t>1,04,832.00</t>
  </si>
  <si>
    <t>4,09,155.10</t>
  </si>
  <si>
    <t>1,04,540.50</t>
  </si>
  <si>
    <t>3,62,409.50</t>
  </si>
  <si>
    <t>1,32,302.00</t>
  </si>
  <si>
    <t>22,59,563.10</t>
  </si>
  <si>
    <t>3,71,382.50</t>
  </si>
  <si>
    <t>1,56,529.00</t>
  </si>
  <si>
    <t>1,78,642.00</t>
  </si>
  <si>
    <t>10,67,889.90</t>
  </si>
  <si>
    <t>Sharif Tea House</t>
  </si>
  <si>
    <t>3,11,607.50</t>
  </si>
  <si>
    <t>1,02,336.00</t>
  </si>
  <si>
    <t>18,47,190.40</t>
  </si>
  <si>
    <t>7,59,912.00</t>
  </si>
  <si>
    <t>Unilever Bangladesh Limited</t>
  </si>
  <si>
    <t>4,65,100.50</t>
  </si>
  <si>
    <t>2,77,862.50</t>
  </si>
  <si>
    <t>1,08,112.6</t>
  </si>
  <si>
    <t>2,19,16,670.10</t>
  </si>
  <si>
    <t>Ref: PBL/114/04S/2022</t>
  </si>
  <si>
    <t>Buyers Purchase Statement of Sale No. 04 (Sreemongal) (2022-2023) Season held on 8th June, 2022</t>
  </si>
  <si>
    <t>2,93,118.00</t>
  </si>
  <si>
    <t>36,86,741.60</t>
  </si>
  <si>
    <t>4,40,258.70</t>
  </si>
  <si>
    <t>3,53,400.00</t>
  </si>
  <si>
    <t>3,02,334.50</t>
  </si>
  <si>
    <t>3,90,824.00</t>
  </si>
  <si>
    <t>4,40,294.40</t>
  </si>
  <si>
    <t>3,29,010.00</t>
  </si>
  <si>
    <t>5,44,362.00</t>
  </si>
  <si>
    <t>2,67,800.00</t>
  </si>
  <si>
    <t>42,56,069.70</t>
  </si>
  <si>
    <t>64,16,730.30</t>
  </si>
  <si>
    <t>6,97,782.10</t>
  </si>
  <si>
    <t>2,00,895.50</t>
  </si>
  <si>
    <t>Lovely Tea House</t>
  </si>
  <si>
    <t>1,69,499.50</t>
  </si>
  <si>
    <t>10,57,817.00</t>
  </si>
  <si>
    <t>Masud Agrp Proc. Food Prdts. Ltd</t>
  </si>
  <si>
    <t>1,71,769.50</t>
  </si>
  <si>
    <t>50,25,510.90</t>
  </si>
  <si>
    <t>2,32,997.50</t>
  </si>
  <si>
    <t>7,99,490.50</t>
  </si>
  <si>
    <t>3,45,615.50</t>
  </si>
  <si>
    <t>5,62,079.00</t>
  </si>
  <si>
    <t>2,72,181.00</t>
  </si>
  <si>
    <t>Samon Tea Traders</t>
  </si>
  <si>
    <t>12,72,064.80</t>
  </si>
  <si>
    <t>14,96,922.30</t>
  </si>
  <si>
    <t>1,68,874.00</t>
  </si>
  <si>
    <t>1,91,052.90</t>
  </si>
  <si>
    <t>14,43,864.00</t>
  </si>
  <si>
    <t>1,20,153.0</t>
  </si>
  <si>
    <t>1,55,189.5</t>
  </si>
  <si>
    <t>3,20,67,069.90</t>
  </si>
  <si>
    <t>Ref: PBL/114/07/2022</t>
  </si>
  <si>
    <t>Date : 19/06/2022</t>
  </si>
  <si>
    <t>Buyers Purchase Statement of Sale No. 07 (2022-2023) Season held on 13th June, 2022</t>
  </si>
  <si>
    <t>SALE NO. 07</t>
  </si>
  <si>
    <t>Ref: PBL/114/08/2022</t>
  </si>
  <si>
    <t>Date : 26/06/2022</t>
  </si>
  <si>
    <t>Buyers Purchase Statement of Sale No. 08 (2022-2023) Season held on 20th June, 2022</t>
  </si>
  <si>
    <t>SALE NO. 08</t>
  </si>
  <si>
    <t>1,44,500.00</t>
  </si>
  <si>
    <t>Abul Khair Consumer Prodts. Ltd</t>
  </si>
  <si>
    <t>34,47,187.70</t>
  </si>
  <si>
    <t>1,94,305.50</t>
  </si>
  <si>
    <t>1,01,694.00</t>
  </si>
  <si>
    <t>1,27,296.00</t>
  </si>
  <si>
    <t>4,99,898.50</t>
  </si>
  <si>
    <t>5,36,640.00</t>
  </si>
  <si>
    <t>1,88,433.00</t>
  </si>
  <si>
    <t>F. A. Tea House &amp; Nasima Food</t>
  </si>
  <si>
    <t>1,68,300.00</t>
  </si>
  <si>
    <t>2,89,569.50</t>
  </si>
  <si>
    <t>22,70,274.00</t>
  </si>
  <si>
    <t>73,77,701.90</t>
  </si>
  <si>
    <t>5,83,406.50</t>
  </si>
  <si>
    <t>5,01,648.70</t>
  </si>
  <si>
    <t>3,21,869.50</t>
  </si>
  <si>
    <t>16,26,471.50</t>
  </si>
  <si>
    <t>46,58,348.10</t>
  </si>
  <si>
    <t>1,30,019.50</t>
  </si>
  <si>
    <t>2,03,226.00</t>
  </si>
  <si>
    <t>3,29,681.20</t>
  </si>
  <si>
    <t>1,43,069.50</t>
  </si>
  <si>
    <t>1,32,800.50</t>
  </si>
  <si>
    <t>17,75,775.10</t>
  </si>
  <si>
    <t>3,15,750.00</t>
  </si>
  <si>
    <t>2,40,243.30</t>
  </si>
  <si>
    <t>18,49,534.50</t>
  </si>
  <si>
    <t>1,22,825.5</t>
  </si>
  <si>
    <t>1,54,563.6</t>
  </si>
  <si>
    <t>3,12,18,286.50</t>
  </si>
  <si>
    <t>Date : 03/07/2022</t>
  </si>
  <si>
    <t>Buyers Purchase Statement of Sale No. 09 (2022-2023) Season held on 27th June, 2022</t>
  </si>
  <si>
    <t>SALE NO. 09</t>
  </si>
  <si>
    <t>31,08,727.70</t>
  </si>
  <si>
    <t>3,40,204.00</t>
  </si>
  <si>
    <t>3,47,291.00</t>
  </si>
  <si>
    <t>2,01,177.60</t>
  </si>
  <si>
    <t>3,91,122.50</t>
  </si>
  <si>
    <t>4,46,447.00</t>
  </si>
  <si>
    <t>24,45,153.30</t>
  </si>
  <si>
    <t>1,11,249.50</t>
  </si>
  <si>
    <t>2,00,198.50</t>
  </si>
  <si>
    <t>1,59,323.00</t>
  </si>
  <si>
    <t>2,94,919.50</t>
  </si>
  <si>
    <t>11,99,318.50</t>
  </si>
  <si>
    <t>3,58,726.00</t>
  </si>
  <si>
    <t>1,28,457.50</t>
  </si>
  <si>
    <t>Pahari Tea Company Ltd.</t>
  </si>
  <si>
    <t>1,46,559.00</t>
  </si>
  <si>
    <t>1,17,811.20</t>
  </si>
  <si>
    <t>2,40,077.50</t>
  </si>
  <si>
    <t>3,55,192.50</t>
  </si>
  <si>
    <t>2,63,208.00</t>
  </si>
  <si>
    <t>8,67,609.60</t>
  </si>
  <si>
    <t>2,93,580.00</t>
  </si>
  <si>
    <t>2,44,505.20</t>
  </si>
  <si>
    <t>2,99,769.20</t>
  </si>
  <si>
    <t>5,25,140.50</t>
  </si>
  <si>
    <t>2,98,601.50</t>
  </si>
  <si>
    <t>1,41,26,317.80</t>
  </si>
  <si>
    <t>2,55,232.00</t>
  </si>
  <si>
    <t>ACME Consumer Products Ltd.,</t>
  </si>
  <si>
    <t>12,11,728.00</t>
  </si>
  <si>
    <t>11,53,275.00</t>
  </si>
  <si>
    <t>1,93,000.00</t>
  </si>
  <si>
    <t>3,39,589.10</t>
  </si>
  <si>
    <t>42,34,936.10</t>
  </si>
  <si>
    <t>4,32,784.40</t>
  </si>
  <si>
    <t>38,07,852.90</t>
  </si>
  <si>
    <t>2,39,485.50</t>
  </si>
  <si>
    <t>3,47,944.00</t>
  </si>
  <si>
    <t>13,19,746.50</t>
  </si>
  <si>
    <t>8,97,600.00</t>
  </si>
  <si>
    <t>9,43,027.90</t>
  </si>
  <si>
    <t>4,15,867.60</t>
  </si>
  <si>
    <t>5,85,409.00</t>
  </si>
  <si>
    <t>8,39,850.40</t>
  </si>
  <si>
    <t>3,11,918.40</t>
  </si>
  <si>
    <t>63,29,798.90</t>
  </si>
  <si>
    <t>1,56,871.00</t>
  </si>
  <si>
    <t>13,43,636.60</t>
  </si>
  <si>
    <t>R. K. Tea House</t>
  </si>
  <si>
    <t>91,58,993.90</t>
  </si>
  <si>
    <t>10,11,304.00</t>
  </si>
  <si>
    <t>1,45,02,434.00</t>
  </si>
  <si>
    <t>11,03,233.50</t>
  </si>
  <si>
    <t>8,12,198.40</t>
  </si>
  <si>
    <t>17,02,447.20</t>
  </si>
  <si>
    <t>12,32,421.00</t>
  </si>
  <si>
    <t>7,88,236.80</t>
  </si>
  <si>
    <t>1,83,141.00</t>
  </si>
  <si>
    <t>2,13,268.90</t>
  </si>
  <si>
    <t>2,49,233.0</t>
  </si>
  <si>
    <t>3,17,872.6</t>
  </si>
  <si>
    <t>5,84,54,367.00</t>
  </si>
  <si>
    <t>Ref: PBL/114/10/2022</t>
  </si>
  <si>
    <t>Date : 17/07/2022</t>
  </si>
  <si>
    <t>Buyers Purchase Statement of Sale No. 10 (2022-2023) Season held on 4th July, 2022</t>
  </si>
  <si>
    <t>SALE NO. 10</t>
  </si>
  <si>
    <t>Ref: PBL/114/upto10/2022</t>
  </si>
  <si>
    <t>Buyers Purchase Statement of Sale No. 06 to 10 (2022-2023)</t>
  </si>
  <si>
    <t>SALE NO. 06 TO 10</t>
  </si>
  <si>
    <t>8,71,356.00</t>
  </si>
  <si>
    <t>1,02,931.0</t>
  </si>
  <si>
    <t>1,17,105.4</t>
  </si>
  <si>
    <t>2,23,80,559.50</t>
  </si>
  <si>
    <t>11,59,290.20</t>
  </si>
  <si>
    <t>3,91,420.00</t>
  </si>
  <si>
    <t>10,23,499.00</t>
  </si>
  <si>
    <t>7,70,472.50</t>
  </si>
  <si>
    <t>12,64,597.50</t>
  </si>
  <si>
    <t>23,42,144.00</t>
  </si>
  <si>
    <t>18,37,189.50</t>
  </si>
  <si>
    <t>1,68,700.00</t>
  </si>
  <si>
    <t>17,61,806.00</t>
  </si>
  <si>
    <t>2,04,483.50</t>
  </si>
  <si>
    <t>1,15,54,457.70</t>
  </si>
  <si>
    <t>1,39,431.0</t>
  </si>
  <si>
    <t>1,77,117.4</t>
  </si>
  <si>
    <t>3,51,73,002.00</t>
  </si>
  <si>
    <t>17,32,027.20</t>
  </si>
  <si>
    <t>2,99,698.50</t>
  </si>
  <si>
    <t>26,34,297.70</t>
  </si>
  <si>
    <t>1,85,672.00</t>
  </si>
  <si>
    <t>69,19,224.60</t>
  </si>
  <si>
    <t>7,52,044.00</t>
  </si>
  <si>
    <t>3,04,290.50</t>
  </si>
  <si>
    <t>6,58,045.00</t>
  </si>
  <si>
    <t>1,94,72,539.50</t>
  </si>
  <si>
    <t>23,60,178.40</t>
  </si>
  <si>
    <t>1,65,349.00</t>
  </si>
  <si>
    <t>6,00,590.90</t>
  </si>
  <si>
    <t>2,01,874.00</t>
  </si>
  <si>
    <t>13,27,690.30</t>
  </si>
  <si>
    <t>10,15,959.70</t>
  </si>
  <si>
    <t>7,34,290.50</t>
  </si>
  <si>
    <t>6,72,975.00</t>
  </si>
  <si>
    <t>2,68,504.20</t>
  </si>
  <si>
    <t>66,85,786.60</t>
  </si>
  <si>
    <t>9,20,937.50</t>
  </si>
  <si>
    <t>6,87,745.00</t>
  </si>
  <si>
    <t>33,44,313.70</t>
  </si>
  <si>
    <t>26,04,133.60</t>
  </si>
  <si>
    <t>22,94,601.50</t>
  </si>
  <si>
    <t>52,94,943.50</t>
  </si>
  <si>
    <t>7,22,524.50</t>
  </si>
  <si>
    <t>6,35,058.0</t>
  </si>
  <si>
    <t>1,74,438.8</t>
  </si>
  <si>
    <t>8,09,496.8</t>
  </si>
  <si>
    <t>15,93,68,983.30</t>
  </si>
  <si>
    <t>Ref: PBL/114/11/2022</t>
  </si>
  <si>
    <t>Date : 24/07/2022</t>
  </si>
  <si>
    <t>Buyers Purchase Statement of Sale No. 11 (2022-2023) Season held on 18th July, 2022</t>
  </si>
  <si>
    <t>SALE NO. 11</t>
  </si>
  <si>
    <t>1,53,62,492.60</t>
  </si>
  <si>
    <t>11,04,377.00</t>
  </si>
  <si>
    <t>7,77,321.50</t>
  </si>
  <si>
    <t>Ankur Tea House</t>
  </si>
  <si>
    <t>1,59,021.50</t>
  </si>
  <si>
    <t>2,42,611.20</t>
  </si>
  <si>
    <t>4,66,224.00</t>
  </si>
  <si>
    <t>9,34,323.80</t>
  </si>
  <si>
    <t>2,84,643.50</t>
  </si>
  <si>
    <t>20,70,441.50</t>
  </si>
  <si>
    <t>13,72,315.50</t>
  </si>
  <si>
    <t>1,47,556.00</t>
  </si>
  <si>
    <t>2,41,979.50</t>
  </si>
  <si>
    <t>9,67,990.00</t>
  </si>
  <si>
    <t>1,25,59,277.80</t>
  </si>
  <si>
    <t>2,47,829.40</t>
  </si>
  <si>
    <t>1,11,820.80</t>
  </si>
  <si>
    <t>10,57,106.30</t>
  </si>
  <si>
    <t>25,33,070.80</t>
  </si>
  <si>
    <t>67,75,698.00</t>
  </si>
  <si>
    <t>4,80,934.00</t>
  </si>
  <si>
    <t>Neshat Marketing Enterprise</t>
  </si>
  <si>
    <t>1,80,600.00</t>
  </si>
  <si>
    <t>2,93,030.40</t>
  </si>
  <si>
    <t>4,57,896.50</t>
  </si>
  <si>
    <t>3,67,178.00</t>
  </si>
  <si>
    <t>4,37,800.60</t>
  </si>
  <si>
    <t>3,15,644.00</t>
  </si>
  <si>
    <t>1,92,400.00</t>
  </si>
  <si>
    <t>13,38,568.80</t>
  </si>
  <si>
    <t>1,41,645.00</t>
  </si>
  <si>
    <t>7,99,347.00</t>
  </si>
  <si>
    <t>1,96,000.00</t>
  </si>
  <si>
    <t>6,28,907.60</t>
  </si>
  <si>
    <t>Taj Tea &amp; Trading Company</t>
  </si>
  <si>
    <t>2,52,533.00</t>
  </si>
  <si>
    <t>2,69,728.40</t>
  </si>
  <si>
    <t>4,44,273.40</t>
  </si>
  <si>
    <t>23,28,536.50</t>
  </si>
  <si>
    <t>2,54,694.0</t>
  </si>
  <si>
    <t>3,14,466.3</t>
  </si>
  <si>
    <t>5,67,74,466.40</t>
  </si>
  <si>
    <t>GARDEN</t>
  </si>
  <si>
    <t>C T C</t>
  </si>
  <si>
    <t>BISMILLAH TEA</t>
  </si>
  <si>
    <t>CHUNDEECHERRA</t>
  </si>
  <si>
    <t>CHAMPARAI A/C KURMAH</t>
  </si>
  <si>
    <t>CHAMPARAI A/C MADABPORE</t>
  </si>
  <si>
    <t>DAKSHINGUL</t>
  </si>
  <si>
    <t>DOLOI</t>
  </si>
  <si>
    <t>FABIHA</t>
  </si>
  <si>
    <t>HAFIZ A/C SABAZPUR</t>
  </si>
  <si>
    <t>JUNGLEBARI</t>
  </si>
  <si>
    <t>KAIYACHERRA DALU</t>
  </si>
  <si>
    <t>KARNOJHARA AGRO LTD.</t>
  </si>
  <si>
    <t>KHADIM</t>
  </si>
  <si>
    <t>KURMAH</t>
  </si>
  <si>
    <t>LUAYUNI &amp; HOLICHERRA</t>
  </si>
  <si>
    <t>MADABPORE</t>
  </si>
  <si>
    <t>MADABPORE A/C KURMAH</t>
  </si>
  <si>
    <t>MADABPORE A/C PREMNAGAR</t>
  </si>
  <si>
    <t>MALNICHERRA</t>
  </si>
  <si>
    <t>MIRZAPORE</t>
  </si>
  <si>
    <t>MOLY TEA FACTORY</t>
  </si>
  <si>
    <t>MORGEN TEA INDS.</t>
  </si>
  <si>
    <t>MURAICHERRA</t>
  </si>
  <si>
    <t>NAHEED</t>
  </si>
  <si>
    <t>N.B.C.T.I.</t>
  </si>
  <si>
    <t>PATRAKHOLA</t>
  </si>
  <si>
    <t>PATRAKHOLA A/C MADABPORE</t>
  </si>
  <si>
    <t>PATRAKHOLA A/C PREMNAGAR</t>
  </si>
  <si>
    <t>PREMNAGAR</t>
  </si>
  <si>
    <t>RAJNAGAR</t>
  </si>
  <si>
    <t>ROYAL TEA FACTORY</t>
  </si>
  <si>
    <t>SAZEDA RAFIQUE TEA FACTORY</t>
  </si>
  <si>
    <t>SURMA &amp; PURNIMA TEA CO. LTD.,</t>
  </si>
  <si>
    <t>SURMA</t>
  </si>
  <si>
    <t>TOTAL:</t>
  </si>
  <si>
    <t>Qty.(Kilo.)</t>
  </si>
  <si>
    <t>GRAND TOTAL:</t>
  </si>
  <si>
    <t>Buyers Purchase Analysis</t>
  </si>
  <si>
    <t>EXPORT:</t>
  </si>
  <si>
    <t>INTERNAL :</t>
  </si>
  <si>
    <t>TOTAL :</t>
  </si>
  <si>
    <t>Ref: PBL/114/12/2022</t>
  </si>
  <si>
    <t>Date : 31/07/2022</t>
  </si>
  <si>
    <t>Buyers Purchase Statement of Sale No. 12 (2022-2023) Season held on 25th July, 2022</t>
  </si>
  <si>
    <t>SALE NO. 12</t>
  </si>
  <si>
    <t>1,90,213.50</t>
  </si>
  <si>
    <t>69,75,122.40</t>
  </si>
  <si>
    <t>4,25,817.60</t>
  </si>
  <si>
    <t>3,28,451.50</t>
  </si>
  <si>
    <t>Bangladesh Tea Store.</t>
  </si>
  <si>
    <t>1,64,550.00</t>
  </si>
  <si>
    <t>6,01,036.80</t>
  </si>
  <si>
    <t>5,63,935.00</t>
  </si>
  <si>
    <t>1,33,598.00</t>
  </si>
  <si>
    <t>1,49,550.00</t>
  </si>
  <si>
    <t>2,32,301.00</t>
  </si>
  <si>
    <t>1,03,688.00</t>
  </si>
  <si>
    <t>22,80,980.70</t>
  </si>
  <si>
    <t>2,50,321.00</t>
  </si>
  <si>
    <t>89,11,225.70</t>
  </si>
  <si>
    <t>6,96,959.80</t>
  </si>
  <si>
    <t>Kalam Tea House</t>
  </si>
  <si>
    <t>6,30,752.00</t>
  </si>
  <si>
    <t>9,13,973.40</t>
  </si>
  <si>
    <t>Kazi Tea &amp; Co.</t>
  </si>
  <si>
    <t>1,04,250.00</t>
  </si>
  <si>
    <t>1,03,542.50</t>
  </si>
  <si>
    <t>3,72,773.60</t>
  </si>
  <si>
    <t>2,10,290.00</t>
  </si>
  <si>
    <t>1,90,427.00</t>
  </si>
  <si>
    <t>42,04,460.10</t>
  </si>
  <si>
    <t>6,46,238.60</t>
  </si>
  <si>
    <t>National Tea Co. Ltd.</t>
  </si>
  <si>
    <t>1,14,816.00</t>
  </si>
  <si>
    <t>2,20,835.50</t>
  </si>
  <si>
    <t>1,51,500.00</t>
  </si>
  <si>
    <t>2,91,761.70</t>
  </si>
  <si>
    <t>4,90,729.00</t>
  </si>
  <si>
    <t>2,08,665.60</t>
  </si>
  <si>
    <t>1,78,140.20</t>
  </si>
  <si>
    <t>14,44,165.60</t>
  </si>
  <si>
    <t>Shahajalal Tea House</t>
  </si>
  <si>
    <t>1,44,565.00</t>
  </si>
  <si>
    <t>9,97,968.90</t>
  </si>
  <si>
    <t>7,58,901.50</t>
  </si>
  <si>
    <t>3,89,116.30</t>
  </si>
  <si>
    <t>14,05,595.50</t>
  </si>
  <si>
    <t>3,67,324.00</t>
  </si>
  <si>
    <t>1,59,690.5</t>
  </si>
  <si>
    <t>2,09,708.2</t>
  </si>
  <si>
    <t>4,01,49,737.70</t>
  </si>
  <si>
    <t>1,00,892.50</t>
  </si>
  <si>
    <t>AMENDMENT</t>
  </si>
  <si>
    <t>PARKUL</t>
  </si>
  <si>
    <t>Ref: PBL/114/14/2022</t>
  </si>
  <si>
    <t>Date : 14/8/2022</t>
  </si>
  <si>
    <t>Buyers Purchase Statement of Sale No. 14 (2022-2023) Season held on 8th August, 2022</t>
  </si>
  <si>
    <t>96,53,139.80</t>
  </si>
  <si>
    <t>4,40,574.00</t>
  </si>
  <si>
    <t>1,52,500.00</t>
  </si>
  <si>
    <t>12,35,058.20</t>
  </si>
  <si>
    <t>3,01,909.00</t>
  </si>
  <si>
    <t>2,99,143.50</t>
  </si>
  <si>
    <t>7,81,770.50</t>
  </si>
  <si>
    <t>1,46,05,698.80</t>
  </si>
  <si>
    <t>3,34,150.00</t>
  </si>
  <si>
    <t>1,42,857.00</t>
  </si>
  <si>
    <t>3,96,997.00</t>
  </si>
  <si>
    <t>1,25,286.00</t>
  </si>
  <si>
    <t>9,10,729.80</t>
  </si>
  <si>
    <t>76,42,117.50</t>
  </si>
  <si>
    <t>6,56,144.00</t>
  </si>
  <si>
    <t>7,97,863.00</t>
  </si>
  <si>
    <t>3,05,674.00</t>
  </si>
  <si>
    <t>4,05,391.00</t>
  </si>
  <si>
    <t>9,84,817.10</t>
  </si>
  <si>
    <t>1,59,613.50</t>
  </si>
  <si>
    <t>7,66,600.00</t>
  </si>
  <si>
    <t>3,26,476.80</t>
  </si>
  <si>
    <t>4,64,008.00</t>
  </si>
  <si>
    <t>Three Star</t>
  </si>
  <si>
    <t>1,65,550.00</t>
  </si>
  <si>
    <t>34,09,268.00</t>
  </si>
  <si>
    <t>1,65,098.50</t>
  </si>
  <si>
    <t>1,66,003.5</t>
  </si>
  <si>
    <t>2,27,050.4</t>
  </si>
  <si>
    <t>4,64,90,904.00</t>
  </si>
  <si>
    <t>Ref: PBL/114/08srimongal/2022</t>
  </si>
  <si>
    <t>Buyers Purchase Statement of Sale No. 08, Srimongal (2022-2023) Season held on 10th August, 2022</t>
  </si>
  <si>
    <t>SALE NO. 14</t>
  </si>
  <si>
    <t>SALE NO. 08, Srimongal</t>
  </si>
  <si>
    <t>2,08,500.00</t>
  </si>
  <si>
    <t>1,52,000.00</t>
  </si>
  <si>
    <t>4,84,906.00</t>
  </si>
  <si>
    <t>24,39,341.00</t>
  </si>
  <si>
    <t>1,67,841.00</t>
  </si>
  <si>
    <t>38,77,117.00</t>
  </si>
  <si>
    <t>Ref: PBL/114/15/2022</t>
  </si>
  <si>
    <t>Date : 21/8/2022</t>
  </si>
  <si>
    <t>Buyers Purchase Statement of Sale No. 15 (2022-2023) Season held on 16th August, 2022</t>
  </si>
  <si>
    <t>SALE NO. 15</t>
  </si>
  <si>
    <t>93,79,995.70</t>
  </si>
  <si>
    <t>Afroz Tea</t>
  </si>
  <si>
    <t>3,16,544.00</t>
  </si>
  <si>
    <t>1,07,827.20</t>
  </si>
  <si>
    <t>4,04,352.00</t>
  </si>
  <si>
    <t>1,37,586.00</t>
  </si>
  <si>
    <t>3,20,279.50</t>
  </si>
  <si>
    <t>1,54,500.00</t>
  </si>
  <si>
    <t>31,42,328.50</t>
  </si>
  <si>
    <t>64,59,913.80</t>
  </si>
  <si>
    <t>1,84,421.00</t>
  </si>
  <si>
    <t>4,32,318.00</t>
  </si>
  <si>
    <t>2,92,207.50</t>
  </si>
  <si>
    <t>1,61,700.00</t>
  </si>
  <si>
    <t>75,06,627.60</t>
  </si>
  <si>
    <t>1,71,716.50</t>
  </si>
  <si>
    <t>3,87,364.10</t>
  </si>
  <si>
    <t>9,73,570.50</t>
  </si>
  <si>
    <t>1,84,800.00</t>
  </si>
  <si>
    <t>7,31,328.00</t>
  </si>
  <si>
    <t>8,84,060.00</t>
  </si>
  <si>
    <t>4,88,599.50</t>
  </si>
  <si>
    <t>6,70,697.20</t>
  </si>
  <si>
    <t>3,18,565.00</t>
  </si>
  <si>
    <t>11,31,884.10</t>
  </si>
  <si>
    <t>18,31,480.00</t>
  </si>
  <si>
    <t>1,50,029.0</t>
  </si>
  <si>
    <t>1,90,208.4</t>
  </si>
  <si>
    <t>3,77,50,433.90</t>
  </si>
  <si>
    <t>Ref: PBL/114/upto15/2022</t>
  </si>
  <si>
    <t>Date : 21/08/2022</t>
  </si>
  <si>
    <t>Buyers Purchase Statement of Sale No. 11 to 15 (2022-2023)</t>
  </si>
  <si>
    <t>SALE NO. 11 TO 15</t>
  </si>
  <si>
    <t>3,42,213.50</t>
  </si>
  <si>
    <t>2,47,369.0</t>
  </si>
  <si>
    <t>2,76,324.1</t>
  </si>
  <si>
    <t>4,94,33,126.80</t>
  </si>
  <si>
    <t>15,44,951.00</t>
  </si>
  <si>
    <t>12,78,951.10</t>
  </si>
  <si>
    <t>7,97,495.50</t>
  </si>
  <si>
    <t>2,05,179.00</t>
  </si>
  <si>
    <t>31,74,770.80</t>
  </si>
  <si>
    <t>3,74,373.50</t>
  </si>
  <si>
    <t>30,70,218.50</t>
  </si>
  <si>
    <t>2,71,184.00</t>
  </si>
  <si>
    <t>Fenchugonj Tea House</t>
  </si>
  <si>
    <t>16,05,346.00</t>
  </si>
  <si>
    <t>3,04,050.00</t>
  </si>
  <si>
    <t>4,24,328.50</t>
  </si>
  <si>
    <t>90,31,658.00</t>
  </si>
  <si>
    <t>2,16,117.5</t>
  </si>
  <si>
    <t>2,73,706.8</t>
  </si>
  <si>
    <t>5,37,29,126.50</t>
  </si>
  <si>
    <t>20,62,104.20</t>
  </si>
  <si>
    <t>11,05,897.30</t>
  </si>
  <si>
    <t>37,67,851.20</t>
  </si>
  <si>
    <t>1,50,947.50</t>
  </si>
  <si>
    <t>4,32,720.50</t>
  </si>
  <si>
    <t>2,22,075.50</t>
  </si>
  <si>
    <t>52,23,361.10</t>
  </si>
  <si>
    <t>2,83,790.00</t>
  </si>
  <si>
    <t>5,59,446.50</t>
  </si>
  <si>
    <t>1,22,948.5</t>
  </si>
  <si>
    <t>1,66,873.8</t>
  </si>
  <si>
    <t>3,32,50,968.90</t>
  </si>
  <si>
    <t>23,76,265.60</t>
  </si>
  <si>
    <t>1,86,245.00</t>
  </si>
  <si>
    <t>13,96,506.50</t>
  </si>
  <si>
    <t>4,80,499.20</t>
  </si>
  <si>
    <t>2,89,628.50</t>
  </si>
  <si>
    <t>12,68,518.20</t>
  </si>
  <si>
    <t>18,36,858.00</t>
  </si>
  <si>
    <t>11,90,298.00</t>
  </si>
  <si>
    <t>1,40,078.50</t>
  </si>
  <si>
    <t>9,54,142.20</t>
  </si>
  <si>
    <t>6,40,856.50</t>
  </si>
  <si>
    <t>2,84,750.50</t>
  </si>
  <si>
    <t>5,17,475.20</t>
  </si>
  <si>
    <t>50,87,193.00</t>
  </si>
  <si>
    <t>13,85,544.00</t>
  </si>
  <si>
    <t>5,22,476.80</t>
  </si>
  <si>
    <t>32,40,187.70</t>
  </si>
  <si>
    <t>5,71,098.00</t>
  </si>
  <si>
    <t>22,93,447.50</t>
  </si>
  <si>
    <t>13,29,389.70</t>
  </si>
  <si>
    <t>1,09,51,792.00</t>
  </si>
  <si>
    <t>9,05,274.5</t>
  </si>
  <si>
    <t>2,53,045.8</t>
  </si>
  <si>
    <t>CLONAL</t>
  </si>
  <si>
    <t>KHADIM A/C GOOLNI</t>
  </si>
  <si>
    <t>Ref: PBL/114/16/2022</t>
  </si>
  <si>
    <t>Date : 28/8/2022</t>
  </si>
  <si>
    <t>Buyers Purchase Statement of Sale No. 16 (2022-2023) Season held on 22nd August, 2022</t>
  </si>
  <si>
    <t>SALE NO. 16</t>
  </si>
  <si>
    <t>3,46,956.00</t>
  </si>
  <si>
    <t>59,53,770.60</t>
  </si>
  <si>
    <t>10,18,944.00</t>
  </si>
  <si>
    <t>3,23,481.60</t>
  </si>
  <si>
    <t>4,44,630.00</t>
  </si>
  <si>
    <t>21,47,675.00</t>
  </si>
  <si>
    <t>54,20,458.00</t>
  </si>
  <si>
    <t>2,31,040.00</t>
  </si>
  <si>
    <t>1,06,329.60</t>
  </si>
  <si>
    <t>26,38,641.80</t>
  </si>
  <si>
    <t>4,53,273.60</t>
  </si>
  <si>
    <t>1,50,000.00</t>
  </si>
  <si>
    <t>8,13,240.60</t>
  </si>
  <si>
    <t>The Consolidated Tea &amp; Lands Co</t>
  </si>
  <si>
    <t>7,62,777.60</t>
  </si>
  <si>
    <t>17,03,650.00</t>
  </si>
  <si>
    <t>1,06,644.3</t>
  </si>
  <si>
    <t>2,28,91,618.40</t>
  </si>
  <si>
    <t>BANGLA</t>
  </si>
  <si>
    <t>MOULVI</t>
  </si>
  <si>
    <t>POPULAR TEA FACTORY</t>
  </si>
  <si>
    <t>Ref: PBL/114/17/2022</t>
  </si>
  <si>
    <t>Date : 04/09/2022</t>
  </si>
  <si>
    <t>Buyers Purchase Statement of Sale No. 17 (2022-2023) Season held on 29th August, 2022</t>
  </si>
  <si>
    <t>SALE NO. 17</t>
  </si>
  <si>
    <t>77,37,941.00</t>
  </si>
  <si>
    <t>2,05,023.50</t>
  </si>
  <si>
    <t>2,11,576.00</t>
  </si>
  <si>
    <t>5,11,102.00</t>
  </si>
  <si>
    <t>10,26,973.50</t>
  </si>
  <si>
    <t>7,11,344.60</t>
  </si>
  <si>
    <t>16,45,548.50</t>
  </si>
  <si>
    <t>2,81,365.50</t>
  </si>
  <si>
    <t>1,92,002.50</t>
  </si>
  <si>
    <t>3,19,792.50</t>
  </si>
  <si>
    <t>8,62,586.00</t>
  </si>
  <si>
    <t>16,16,242.90</t>
  </si>
  <si>
    <t>65,37,843.30</t>
  </si>
  <si>
    <t>5,43,087.00</t>
  </si>
  <si>
    <t>3,63,707.00</t>
  </si>
  <si>
    <t>4,31,182.00</t>
  </si>
  <si>
    <t>1,71,013.00</t>
  </si>
  <si>
    <t>19,73,025.60</t>
  </si>
  <si>
    <t>4,52,444.70</t>
  </si>
  <si>
    <t>1,56,030.50</t>
  </si>
  <si>
    <t>62,53,586.90</t>
  </si>
  <si>
    <t>5,00,992.50</t>
  </si>
  <si>
    <t>17,99,157.50</t>
  </si>
  <si>
    <t>1,99,738.00</t>
  </si>
  <si>
    <t>1,39,709.60</t>
  </si>
  <si>
    <t>3,51,471.00</t>
  </si>
  <si>
    <t>5,28,683.50</t>
  </si>
  <si>
    <t>27,90,064.30</t>
  </si>
  <si>
    <t>2,23,328.00</t>
  </si>
  <si>
    <t>3,36,238.00</t>
  </si>
  <si>
    <t>12,40,426.40</t>
  </si>
  <si>
    <t>7,09,341.90</t>
  </si>
  <si>
    <t>1,54,535.00</t>
  </si>
  <si>
    <t>10,25,598.50</t>
  </si>
  <si>
    <t>14,99,449.00</t>
  </si>
  <si>
    <t>5,48,350.00</t>
  </si>
  <si>
    <t>3,23,986.50</t>
  </si>
  <si>
    <t>2,30,453.0</t>
  </si>
  <si>
    <t>2,69,639.2</t>
  </si>
  <si>
    <t>4,87,66,554.20</t>
  </si>
  <si>
    <t>Ref: PBL/114/18/2022</t>
  </si>
  <si>
    <t>Date : 10/09/2022</t>
  </si>
  <si>
    <t>Buyers Purchase Statement of Sale No. 18 (2022-2023) Season held on 5th September, 2022</t>
  </si>
  <si>
    <t>SALE NO. 18</t>
  </si>
  <si>
    <t>91,71,917.40</t>
  </si>
  <si>
    <t>4,40,844.20</t>
  </si>
  <si>
    <t>1,50,591.00</t>
  </si>
  <si>
    <t>1,41,075.50</t>
  </si>
  <si>
    <t>17,69,409.00</t>
  </si>
  <si>
    <t>2,26,094.00</t>
  </si>
  <si>
    <t>6,13,666.50</t>
  </si>
  <si>
    <t>12,20,706.00</t>
  </si>
  <si>
    <t>12,12,500.60</t>
  </si>
  <si>
    <t>1,19,18,883.30</t>
  </si>
  <si>
    <t>1,92,032.00</t>
  </si>
  <si>
    <t>5,01,667.50</t>
  </si>
  <si>
    <t>26,85,279.00</t>
  </si>
  <si>
    <t>66,22,617.90</t>
  </si>
  <si>
    <t>1,52,541.00</t>
  </si>
  <si>
    <t>3,49,873.50</t>
  </si>
  <si>
    <t>6,90,453.50</t>
  </si>
  <si>
    <t>2,46,105.60</t>
  </si>
  <si>
    <t>1,79,963.00</t>
  </si>
  <si>
    <t>3,58,924.80</t>
  </si>
  <si>
    <t>24,19,167.50</t>
  </si>
  <si>
    <t>2,95,149.50</t>
  </si>
  <si>
    <t>2,53,674.30</t>
  </si>
  <si>
    <t>15,75,604.60</t>
  </si>
  <si>
    <t>16,72,361.40</t>
  </si>
  <si>
    <t>7,24,694.40</t>
  </si>
  <si>
    <t>35,88,324.00</t>
  </si>
  <si>
    <t>2,13,534.0</t>
  </si>
  <si>
    <t>2,59,002.4</t>
  </si>
  <si>
    <t>5,13,09,783.00</t>
  </si>
  <si>
    <t>UTTARA GREEN TEA INDS.</t>
  </si>
  <si>
    <t>TALMA TEA INDS.</t>
  </si>
  <si>
    <t>Ref: PBL/114/19/2022</t>
  </si>
  <si>
    <t>Date : 18/09/2022</t>
  </si>
  <si>
    <t>Buyers Purchase Statement of Sale No. 19 (2022-2023) Season held on 12th September, 2022</t>
  </si>
  <si>
    <t>SALE NO. 19</t>
  </si>
  <si>
    <t>66,58,020.70</t>
  </si>
  <si>
    <t>3,90,893.50</t>
  </si>
  <si>
    <t>5,99,977.00</t>
  </si>
  <si>
    <t>5,12,138.50</t>
  </si>
  <si>
    <t>1,56,000.00</t>
  </si>
  <si>
    <t>2,35,494.50</t>
  </si>
  <si>
    <t>2,83,148.00</t>
  </si>
  <si>
    <t>6,87,301.50</t>
  </si>
  <si>
    <t>3,18,000.00</t>
  </si>
  <si>
    <t>10,28,493.50</t>
  </si>
  <si>
    <t>37,59,452.30</t>
  </si>
  <si>
    <t>1,88,547.00</t>
  </si>
  <si>
    <t>3,17,403.20</t>
  </si>
  <si>
    <t>2,85,640.50</t>
  </si>
  <si>
    <t>35,97,778.70</t>
  </si>
  <si>
    <t>3,16,769.50</t>
  </si>
  <si>
    <t>56,36,914.50</t>
  </si>
  <si>
    <t>2,85,239.00</t>
  </si>
  <si>
    <t>6,89,343.00</t>
  </si>
  <si>
    <t>3,16,888.00</t>
  </si>
  <si>
    <t>2,00,598.00</t>
  </si>
  <si>
    <t>2,65,789.00</t>
  </si>
  <si>
    <t>1,82,949.50</t>
  </si>
  <si>
    <t>1,69,059.00</t>
  </si>
  <si>
    <t>2,00,397.00</t>
  </si>
  <si>
    <t>6,51,003.20</t>
  </si>
  <si>
    <t>4,89,502.20</t>
  </si>
  <si>
    <t>1,72,628.70</t>
  </si>
  <si>
    <t>The Consolidated Tea &amp; Lands C</t>
  </si>
  <si>
    <t>9,72,808.50</t>
  </si>
  <si>
    <t>1,36,751.0</t>
  </si>
  <si>
    <t>1,64,050.9</t>
  </si>
  <si>
    <t>3,17,31,841.10</t>
  </si>
  <si>
    <t>Ref: PBL/114/20/2022</t>
  </si>
  <si>
    <t>Date : 25/09/2022</t>
  </si>
  <si>
    <t>Buyers Purchase Statement of Sale No. 20 (2022-2023) Season held on 19th September, 2022</t>
  </si>
  <si>
    <t>SALE NO. 20</t>
  </si>
  <si>
    <t>1,00,23,501.00</t>
  </si>
  <si>
    <t>1,53,362.00</t>
  </si>
  <si>
    <t>9,31,826.50</t>
  </si>
  <si>
    <t>2,95,677.00</t>
  </si>
  <si>
    <t>14,13,292.00</t>
  </si>
  <si>
    <t>1,97,102.50</t>
  </si>
  <si>
    <t>1,32,19,976.30</t>
  </si>
  <si>
    <t>2,13,167.40</t>
  </si>
  <si>
    <t>3,26,233.80</t>
  </si>
  <si>
    <t>30,74,849.10</t>
  </si>
  <si>
    <t>M.S. Food and Beverage</t>
  </si>
  <si>
    <t>2,11,364.00</t>
  </si>
  <si>
    <t>4,88,639.50</t>
  </si>
  <si>
    <t>67,11,348.00</t>
  </si>
  <si>
    <t>2,11,862.50</t>
  </si>
  <si>
    <t>1,77,216.00</t>
  </si>
  <si>
    <t>1,33,322.00</t>
  </si>
  <si>
    <t>1,33,099.50</t>
  </si>
  <si>
    <t>Samia Tea House</t>
  </si>
  <si>
    <t>2,45,326.50</t>
  </si>
  <si>
    <t>2,86,637.50</t>
  </si>
  <si>
    <t>11,88,985.80</t>
  </si>
  <si>
    <t>2,41,772.50</t>
  </si>
  <si>
    <t>16,63,413.50</t>
  </si>
  <si>
    <t>2,15,342.0</t>
  </si>
  <si>
    <t>2,39,896.3</t>
  </si>
  <si>
    <t>4,48,83,544.80</t>
  </si>
  <si>
    <t>Ref: PBL/114/upto20/2022</t>
  </si>
  <si>
    <t>Date : 26/09/2022</t>
  </si>
  <si>
    <t>Buyers Purchase Statement of Sale No. 16 to 20 (2022-2023)</t>
  </si>
  <si>
    <t>SALE NO. 16 TO 20</t>
  </si>
  <si>
    <t>2,08,978.0</t>
  </si>
  <si>
    <t>2,19,759.1</t>
  </si>
  <si>
    <t>3,95,45,150.70</t>
  </si>
  <si>
    <t>14,05,759.20</t>
  </si>
  <si>
    <t>20,42,184.50</t>
  </si>
  <si>
    <t>4,45,861.50</t>
  </si>
  <si>
    <t>10,34,826.20</t>
  </si>
  <si>
    <t>28,45,276.00</t>
  </si>
  <si>
    <t>3,59,131.50</t>
  </si>
  <si>
    <t>19,27,339.00</t>
  </si>
  <si>
    <t>21,83,285.50</t>
  </si>
  <si>
    <t>74,18,204.00</t>
  </si>
  <si>
    <t>1,69,400.5</t>
  </si>
  <si>
    <t>2,06,091.6</t>
  </si>
  <si>
    <t>4,08,56,613.20</t>
  </si>
  <si>
    <t>2,66,811.50</t>
  </si>
  <si>
    <t>11,80,467.60</t>
  </si>
  <si>
    <t>11,13,012.80</t>
  </si>
  <si>
    <t>16,22,105.10</t>
  </si>
  <si>
    <t>1,87,768.00</t>
  </si>
  <si>
    <t>1,14,37,262.00</t>
  </si>
  <si>
    <t>7,96,214.00</t>
  </si>
  <si>
    <t>1,30,787.0</t>
  </si>
  <si>
    <t>1,41,519.3</t>
  </si>
  <si>
    <t>2,78,63,109.10</t>
  </si>
  <si>
    <t>8,53,731.50</t>
  </si>
  <si>
    <t>9,01,205.50</t>
  </si>
  <si>
    <t>3,87,176.50</t>
  </si>
  <si>
    <t>7,32,086.50</t>
  </si>
  <si>
    <t>4,64,230.50</t>
  </si>
  <si>
    <t>28,15,630.00</t>
  </si>
  <si>
    <t>2,67,130.00</t>
  </si>
  <si>
    <t>3,85,815.20</t>
  </si>
  <si>
    <t>8,33,592.50</t>
  </si>
  <si>
    <t>60,21,430.20</t>
  </si>
  <si>
    <t>5,09,965.50</t>
  </si>
  <si>
    <t>4,87,782.00</t>
  </si>
  <si>
    <t>76,00,235.40</t>
  </si>
  <si>
    <t>17,35,972.90</t>
  </si>
  <si>
    <t>24,27,260.00</t>
  </si>
  <si>
    <t>42,79,691.10</t>
  </si>
  <si>
    <t>35,86,211.60</t>
  </si>
  <si>
    <t>17,39,568.00</t>
  </si>
  <si>
    <t>84,76,546.00</t>
  </si>
  <si>
    <t>4,09,643.50</t>
  </si>
  <si>
    <t>8,87,638.0</t>
  </si>
  <si>
    <t>1,51,595.1</t>
  </si>
  <si>
    <t>10,39,233.1</t>
  </si>
  <si>
    <t>19,95,83,341.50</t>
  </si>
  <si>
    <t>NIL</t>
  </si>
  <si>
    <t>61,20,719.00</t>
  </si>
  <si>
    <t>6,27,993.60</t>
  </si>
  <si>
    <t>3,38,956.80</t>
  </si>
  <si>
    <t>1,34,797.50</t>
  </si>
  <si>
    <t>2,05,817.00</t>
  </si>
  <si>
    <t>E &amp; E Trading</t>
  </si>
  <si>
    <t>8,79,798.30</t>
  </si>
  <si>
    <t>32,90,467.60</t>
  </si>
  <si>
    <t>6,34,013.90</t>
  </si>
  <si>
    <t>2,22,812.50</t>
  </si>
  <si>
    <t>1,51,585.00</t>
  </si>
  <si>
    <t>12,69,401.50</t>
  </si>
  <si>
    <t>27,00,676.50</t>
  </si>
  <si>
    <t>3,06,000.00</t>
  </si>
  <si>
    <t>6,09,814.50</t>
  </si>
  <si>
    <t>2,61,457.50</t>
  </si>
  <si>
    <t>2,93,062.00</t>
  </si>
  <si>
    <t>9,75,433.50</t>
  </si>
  <si>
    <t>2,77,407.60</t>
  </si>
  <si>
    <t>4,64,800.80</t>
  </si>
  <si>
    <t>6,99,697.00</t>
  </si>
  <si>
    <t>1,51,088.00</t>
  </si>
  <si>
    <t>1,12,932.5</t>
  </si>
  <si>
    <t>1,35,293.8</t>
  </si>
  <si>
    <t>2,37,04,795.10</t>
  </si>
  <si>
    <t>Ref: PBL/114/21/2022</t>
  </si>
  <si>
    <t>Date : 02/10/2022</t>
  </si>
  <si>
    <t>Buyers Purchase Statement of Sale No. 21 (2022-2023) Season held on 26th September, 2022</t>
  </si>
  <si>
    <t>SALE NO. 21</t>
  </si>
  <si>
    <t>We mention below the average prices realised by tea estates in our catalogue during the season 2022-2023.</t>
  </si>
  <si>
    <t>Ref: PBL/114/22/2022</t>
  </si>
  <si>
    <t>Date : 08/10/2022</t>
  </si>
  <si>
    <t>Buyers Purchase Statement of Sale No. 22 (2022-2023) Season held on 3rd October, 2022</t>
  </si>
  <si>
    <t>SALE NO. 22</t>
  </si>
  <si>
    <t>83,38,519.50</t>
  </si>
  <si>
    <t>3,87,335.60</t>
  </si>
  <si>
    <t>3,62,605.50</t>
  </si>
  <si>
    <t>5,48,336.00</t>
  </si>
  <si>
    <t>6,15,269.40</t>
  </si>
  <si>
    <t>3,30,560.00</t>
  </si>
  <si>
    <t>1,09,68,960.70</t>
  </si>
  <si>
    <t>4,22,550.10</t>
  </si>
  <si>
    <t>3,94,674.00</t>
  </si>
  <si>
    <t>5,66,578.20</t>
  </si>
  <si>
    <t>8,79,045.60</t>
  </si>
  <si>
    <t>1,55,064.00</t>
  </si>
  <si>
    <t>26,10,021.30</t>
  </si>
  <si>
    <t>2,50,755.50</t>
  </si>
  <si>
    <t>2,74,267.50</t>
  </si>
  <si>
    <t>2,29,829.20</t>
  </si>
  <si>
    <t>3,73,365.60</t>
  </si>
  <si>
    <t>1,13,318.40</t>
  </si>
  <si>
    <t>1,22,631.00</t>
  </si>
  <si>
    <t>4,89,028.50</t>
  </si>
  <si>
    <t>4,91,264.00</t>
  </si>
  <si>
    <t>1,64,250.00</t>
  </si>
  <si>
    <t>12,16,550.40</t>
  </si>
  <si>
    <t>33,46,962.00</t>
  </si>
  <si>
    <t>1,49,794.0</t>
  </si>
  <si>
    <t>1,94,819.0</t>
  </si>
  <si>
    <t>3,62,91,890.80</t>
  </si>
  <si>
    <t>Phone:02333323937, E-mail: prodbrok@gmail.com</t>
  </si>
  <si>
    <t>END</t>
  </si>
  <si>
    <t>Sale No. 23</t>
  </si>
  <si>
    <t>Upto Sale No. 23 (Includes Sreemongal Auction)</t>
  </si>
  <si>
    <t>Date: 16/10/2022</t>
  </si>
  <si>
    <t>OUT-LOT SOLD IN SALE 20</t>
  </si>
  <si>
    <t>Sub-Total</t>
  </si>
  <si>
    <t>Auction Average of Sale No. 23 held on 10th October, 2022</t>
  </si>
  <si>
    <t>Ref: PBL/114/23/2022</t>
  </si>
  <si>
    <t>Date : 16/10/2022</t>
  </si>
  <si>
    <t>Buyers Purchase Statement of Sale No. 23 (2022-2023) Season held on 10th October, 2022</t>
  </si>
  <si>
    <t>SALE NO. 23</t>
  </si>
  <si>
    <t>61,23,823.40</t>
  </si>
  <si>
    <t>4,11,077.70</t>
  </si>
  <si>
    <t>3,37,312.00</t>
  </si>
  <si>
    <t>7,52,693.50</t>
  </si>
  <si>
    <t>22,71,625.40</t>
  </si>
  <si>
    <t>5,98,180.00</t>
  </si>
  <si>
    <t>1,44,355.50</t>
  </si>
  <si>
    <t>12,27,098.70</t>
  </si>
  <si>
    <t>2,61,607.00</t>
  </si>
  <si>
    <t>20,03,118.50</t>
  </si>
  <si>
    <t>2,69,464.50</t>
  </si>
  <si>
    <t>7,56,820.50</t>
  </si>
  <si>
    <t>11,70,051.30</t>
  </si>
  <si>
    <t>6,50,956.80</t>
  </si>
  <si>
    <t>4,73,241.60</t>
  </si>
  <si>
    <t>2,48,751.50</t>
  </si>
  <si>
    <t>9,90,707.40</t>
  </si>
  <si>
    <t>1,90,802.00</t>
  </si>
  <si>
    <t>7,44,806.40</t>
  </si>
  <si>
    <t>9,70,537.00</t>
  </si>
  <si>
    <t>1,22,024.7</t>
  </si>
  <si>
    <t>2,08,45,529.70</t>
  </si>
  <si>
    <t xml:space="preserve">         Date : 16/10/2022</t>
  </si>
  <si>
    <t>Auction Average of Sale No. 12 (Sreemongal) held on 12th October, 2022</t>
  </si>
  <si>
    <t>Old Season: 2021-2022</t>
  </si>
  <si>
    <t>Ref: PBL/114/12(Sreemongal)/2022</t>
  </si>
  <si>
    <t>Buyers Purchase Statement of Sale No.12 (Sreemongal) (2022-2023) Season held on 12th October, 2022</t>
  </si>
  <si>
    <t>SALE NO. 12 (Sreemongal)</t>
  </si>
  <si>
    <t>4,81,989.50</t>
  </si>
  <si>
    <t>Camellia Cha Co.</t>
  </si>
  <si>
    <t>2,23,065.50</t>
  </si>
  <si>
    <t>8,87,064.50</t>
  </si>
  <si>
    <t>10,60,010.50</t>
  </si>
  <si>
    <t>3,49,842.50</t>
  </si>
  <si>
    <t>1,37,087.50</t>
  </si>
  <si>
    <t>33,72,358.00</t>
  </si>
  <si>
    <t>SALLYLUNN</t>
  </si>
  <si>
    <t>Ref: PBL/114/24/2022</t>
  </si>
  <si>
    <t>Date : 23/10/2022</t>
  </si>
  <si>
    <t>Buyers Purchase Statement of Sale No. 24 (2022-2023) Season held on 17th October, 2022</t>
  </si>
  <si>
    <t>SALE NO. 24</t>
  </si>
  <si>
    <t>1,27,958.5</t>
  </si>
  <si>
    <t>1,32,950.0</t>
  </si>
  <si>
    <t>2,11,17,708.60</t>
  </si>
  <si>
    <t>8,73,261.50</t>
  </si>
  <si>
    <t>1,58,415.00</t>
  </si>
  <si>
    <t>19,01,609.50</t>
  </si>
  <si>
    <t>3,55,430.50</t>
  </si>
  <si>
    <t>7,23,928.70</t>
  </si>
  <si>
    <t>27,26,886.00</t>
  </si>
  <si>
    <t>14,12,179.00</t>
  </si>
  <si>
    <t>1,04,54,602.30</t>
  </si>
  <si>
    <t>1,07,032.10</t>
  </si>
  <si>
    <t>2,15,779.50</t>
  </si>
  <si>
    <t>3,06,500.00</t>
  </si>
  <si>
    <t>4,71,394.00</t>
  </si>
  <si>
    <t>Karnafuli Cha Ghar</t>
  </si>
  <si>
    <t>5,65,976.50</t>
  </si>
  <si>
    <t>1,58,268.00</t>
  </si>
  <si>
    <t>28,33,178.30</t>
  </si>
  <si>
    <t>1,13,772.00</t>
  </si>
  <si>
    <t>4,09,803.50</t>
  </si>
  <si>
    <t>1,02,600.00</t>
  </si>
  <si>
    <t>51,62,052.50</t>
  </si>
  <si>
    <t>3,68,923.50</t>
  </si>
  <si>
    <t>9,95,419.00</t>
  </si>
  <si>
    <t>6,45,839.90</t>
  </si>
  <si>
    <t>6,82,682.50</t>
  </si>
  <si>
    <t>2,37,274.50</t>
  </si>
  <si>
    <t>1,61,542.50</t>
  </si>
  <si>
    <t>7,54,634.50</t>
  </si>
  <si>
    <t>6,09,903.00</t>
  </si>
  <si>
    <t>1,83,448.00</t>
  </si>
  <si>
    <t>21,43,947.40</t>
  </si>
  <si>
    <t>10,83,202.00</t>
  </si>
  <si>
    <t>29,31,305.90</t>
  </si>
  <si>
    <t>25,35,427.50</t>
  </si>
  <si>
    <t>3,29,444.0</t>
  </si>
  <si>
    <t>3,77,014.6</t>
  </si>
  <si>
    <t>6,41,28,920.00</t>
  </si>
  <si>
    <t>Ref: PBL/114/25/2022</t>
  </si>
  <si>
    <t>Date : 30/10/2022</t>
  </si>
  <si>
    <t>Buyers Purchase Statement of Sale No. 25 (2022-2023) Season held on 24th October, 2022</t>
  </si>
  <si>
    <t>SALE NO. 25</t>
  </si>
  <si>
    <t>91,17,720.00</t>
  </si>
  <si>
    <t>8,24,352.50</t>
  </si>
  <si>
    <t>1,71,936.20</t>
  </si>
  <si>
    <t>4,54,137.00</t>
  </si>
  <si>
    <t>1,61,015.50</t>
  </si>
  <si>
    <t>1,93,916.50</t>
  </si>
  <si>
    <t>Bonani Tea</t>
  </si>
  <si>
    <t>4,46,496.50</t>
  </si>
  <si>
    <t>1,86,439.00</t>
  </si>
  <si>
    <t>3,80,617.50</t>
  </si>
  <si>
    <t>1,75,000.00</t>
  </si>
  <si>
    <t>7,84,085.50</t>
  </si>
  <si>
    <t>6,70,176.50</t>
  </si>
  <si>
    <t>91,87,912.60</t>
  </si>
  <si>
    <t>4,17,273.40</t>
  </si>
  <si>
    <t>4,80,847.00</t>
  </si>
  <si>
    <t>9,22,355.50</t>
  </si>
  <si>
    <t>16,91,619.80</t>
  </si>
  <si>
    <t>19,21,734.00</t>
  </si>
  <si>
    <t>26,72,875.00</t>
  </si>
  <si>
    <t>3,30,169.50</t>
  </si>
  <si>
    <t>5,74,825.50</t>
  </si>
  <si>
    <t>Purbasa Tea House</t>
  </si>
  <si>
    <t>5,21,854.40</t>
  </si>
  <si>
    <t>1,92,332.00</t>
  </si>
  <si>
    <t>1,79,500.00</t>
  </si>
  <si>
    <t>7,86,527.50</t>
  </si>
  <si>
    <t>2,07,087.50</t>
  </si>
  <si>
    <t>1,87,290.00</t>
  </si>
  <si>
    <t>5,44,285.80</t>
  </si>
  <si>
    <t>10,21,294.70</t>
  </si>
  <si>
    <t>1,48,262.40</t>
  </si>
  <si>
    <t>1,74,475.00</t>
  </si>
  <si>
    <t>4,59,931.50</t>
  </si>
  <si>
    <t>1,58,765.5</t>
  </si>
  <si>
    <t>1,89,610.8</t>
  </si>
  <si>
    <t>3,71,30,885.70</t>
  </si>
  <si>
    <t>Ref: PBL/114/26/2022</t>
  </si>
  <si>
    <t>Date : 06/11/2022</t>
  </si>
  <si>
    <t>Buyers Purchase Statement of Sale No. 26 (2022-2023) Season held on 31st October, 2022</t>
  </si>
  <si>
    <t>SALE NO. 26</t>
  </si>
  <si>
    <t>2,25,322.00</t>
  </si>
  <si>
    <t>1,20,43,940.00</t>
  </si>
  <si>
    <t>Ajanta Tea House</t>
  </si>
  <si>
    <t>16,93,381.70</t>
  </si>
  <si>
    <t>1,58,523.00</t>
  </si>
  <si>
    <t>6,89,055.70</t>
  </si>
  <si>
    <t>7,05,749.00</t>
  </si>
  <si>
    <t>4,01,572.50</t>
  </si>
  <si>
    <t>7,12,078.50</t>
  </si>
  <si>
    <t>2,84,572.50</t>
  </si>
  <si>
    <t>11,43,461.50</t>
  </si>
  <si>
    <t>7,85,228.50</t>
  </si>
  <si>
    <t>1,56,08,249.50</t>
  </si>
  <si>
    <t>1,22,032.70</t>
  </si>
  <si>
    <t>1,93,032.80</t>
  </si>
  <si>
    <t>14,95,962.20</t>
  </si>
  <si>
    <t>1,70,950.00</t>
  </si>
  <si>
    <t>34,44,410.50</t>
  </si>
  <si>
    <t>1,14,655.00</t>
  </si>
  <si>
    <t>2,97,460.00</t>
  </si>
  <si>
    <t>1,89,577.50</t>
  </si>
  <si>
    <t>3,26,340.20</t>
  </si>
  <si>
    <t>2,24,440.00</t>
  </si>
  <si>
    <t>4,63,257.60</t>
  </si>
  <si>
    <t>4,62,804.50</t>
  </si>
  <si>
    <t>2,14,156.80</t>
  </si>
  <si>
    <t>2,62,100.40</t>
  </si>
  <si>
    <t>Sylhet Tea Supply</t>
  </si>
  <si>
    <t>2,55,424.00</t>
  </si>
  <si>
    <t>9,58,223.50</t>
  </si>
  <si>
    <t>8,25,987.50</t>
  </si>
  <si>
    <t>6,89,060.00</t>
  </si>
  <si>
    <t>30,24,294.00</t>
  </si>
  <si>
    <t>Zahan Enterprise</t>
  </si>
  <si>
    <t>2,17,844.50</t>
  </si>
  <si>
    <t>32,41,782.50</t>
  </si>
  <si>
    <t>3,72,021.00</t>
  </si>
  <si>
    <t>43,65,081.70</t>
  </si>
  <si>
    <t>4,05,227.00</t>
  </si>
  <si>
    <t>12,74,051.70</t>
  </si>
  <si>
    <t>22,38,039.50</t>
  </si>
  <si>
    <t>5,90,553.60</t>
  </si>
  <si>
    <t>10,69,189.00</t>
  </si>
  <si>
    <t>2,29,756.00</t>
  </si>
  <si>
    <t>77,23,668.40</t>
  </si>
  <si>
    <t>22,53,518.50</t>
  </si>
  <si>
    <t>1,15,27,184.00</t>
  </si>
  <si>
    <t>2,09,868.50</t>
  </si>
  <si>
    <t>3,05,790.50</t>
  </si>
  <si>
    <t>28,36,747.50</t>
  </si>
  <si>
    <t>4,72,578.00</t>
  </si>
  <si>
    <t>Ispahani Tea Ltd. (Export)</t>
  </si>
  <si>
    <t>1,00,000.00</t>
  </si>
  <si>
    <t>16,26,434.50</t>
  </si>
  <si>
    <t>15,08,564.00</t>
  </si>
  <si>
    <t>1,14,180.00</t>
  </si>
  <si>
    <t>1,73,750.00</t>
  </si>
  <si>
    <t>8,97,250.00</t>
  </si>
  <si>
    <t>13,60,306.00</t>
  </si>
  <si>
    <t>6,66,635.50</t>
  </si>
  <si>
    <t>3,11,603.50</t>
  </si>
  <si>
    <t>1,53,042.5</t>
  </si>
  <si>
    <t>2,00,463.4</t>
  </si>
  <si>
    <t>3,63,69,696.00</t>
  </si>
  <si>
    <t>21,33,098.00</t>
  </si>
  <si>
    <t>21,40,626.50</t>
  </si>
  <si>
    <t>6,62,925.70</t>
  </si>
  <si>
    <t>23,17,406.50</t>
  </si>
  <si>
    <t>2,61,276.80</t>
  </si>
  <si>
    <t>80,68,190.10</t>
  </si>
  <si>
    <t>2,63,046.50</t>
  </si>
  <si>
    <t>13,06,344.00</t>
  </si>
  <si>
    <t>80,35,031.30</t>
  </si>
  <si>
    <t>13,87,964.50</t>
  </si>
  <si>
    <t>2,98,059.00</t>
  </si>
  <si>
    <t>58,64,216.00</t>
  </si>
  <si>
    <t>21,44,510.50</t>
  </si>
  <si>
    <t>24,23,393.70</t>
  </si>
  <si>
    <t>4,48,004.20</t>
  </si>
  <si>
    <t>48,86,145.00</t>
  </si>
  <si>
    <t>7,25,633.00</t>
  </si>
  <si>
    <t>4,56,871.00</t>
  </si>
  <si>
    <t>3,40,025.00</t>
  </si>
  <si>
    <t>9,48,317.00</t>
  </si>
  <si>
    <t>Date : 01/11/2022</t>
  </si>
  <si>
    <t>Ref: PBL/114/1-25/2022</t>
  </si>
  <si>
    <t>Buyers Purchase Statement upto Sale No. 25 (2022-2023) Season</t>
  </si>
  <si>
    <t>UPTO SALE NO. 25</t>
  </si>
  <si>
    <t>1,19,640.00</t>
  </si>
  <si>
    <t>2,16,263.5</t>
  </si>
  <si>
    <t>2,72,063.4</t>
  </si>
  <si>
    <t>5,42,96,933.10</t>
  </si>
  <si>
    <t>LAXMICHERRA</t>
  </si>
  <si>
    <t>Ref: PBL/114/27/2022</t>
  </si>
  <si>
    <t>Date : 13/11/2022</t>
  </si>
  <si>
    <t>Buyers Purchase Statement of Sale No. 27 (2022-2023) Season held on 7th November, 2022</t>
  </si>
  <si>
    <t>SALE NO. 27</t>
  </si>
  <si>
    <t>A. R. Traders</t>
  </si>
  <si>
    <t>85,93,520.00</t>
  </si>
  <si>
    <t>2,61,214.00</t>
  </si>
  <si>
    <t>3,34,992.00</t>
  </si>
  <si>
    <t>4,69,480.50</t>
  </si>
  <si>
    <t>12,19,492.00</t>
  </si>
  <si>
    <t>2,26,443.50</t>
  </si>
  <si>
    <t>2,21,644.80</t>
  </si>
  <si>
    <t>7,44,931.20</t>
  </si>
  <si>
    <t>13,15,507.50</t>
  </si>
  <si>
    <t>1,20,95,916.60</t>
  </si>
  <si>
    <t>4,44,216.50</t>
  </si>
  <si>
    <t>4,81,759.40</t>
  </si>
  <si>
    <t>5,77,547.60</t>
  </si>
  <si>
    <t>1,67,994.50</t>
  </si>
  <si>
    <t>5,82,297.30</t>
  </si>
  <si>
    <t>27,16,793.60</t>
  </si>
  <si>
    <t>1,25,622.00</t>
  </si>
  <si>
    <t>1,68,991.50</t>
  </si>
  <si>
    <t>6,52,006.70</t>
  </si>
  <si>
    <t>1,89,200.00</t>
  </si>
  <si>
    <t>4,30,019.90</t>
  </si>
  <si>
    <t>S. Nahar Enterprise</t>
  </si>
  <si>
    <t>1,18,310.40</t>
  </si>
  <si>
    <t>7,87,238.40</t>
  </si>
  <si>
    <t>2,13,400.50</t>
  </si>
  <si>
    <t>2,24,000.00</t>
  </si>
  <si>
    <t>7,02,088.60</t>
  </si>
  <si>
    <t>4,93,945.00</t>
  </si>
  <si>
    <t>2,88,537.60</t>
  </si>
  <si>
    <t>26,43,965.50</t>
  </si>
  <si>
    <t>4,20,414.50</t>
  </si>
  <si>
    <t>1,57,321.0</t>
  </si>
  <si>
    <t>2,03,243.7</t>
  </si>
  <si>
    <t>4,17,51,997.10</t>
  </si>
  <si>
    <t>Ref: PBL/114/28/2022</t>
  </si>
  <si>
    <t>Date : 20/11/2022</t>
  </si>
  <si>
    <t>Buyers Purchase Statement of Sale No. 28 (2022-2023) Season held on 14th November, 2022</t>
  </si>
  <si>
    <t>SALE NO. 28</t>
  </si>
  <si>
    <t>99,52,525.10</t>
  </si>
  <si>
    <t>7,61,240.00</t>
  </si>
  <si>
    <t>2,88,337.50</t>
  </si>
  <si>
    <t>11,14,580.80</t>
  </si>
  <si>
    <t>11,15,000.50</t>
  </si>
  <si>
    <t>8,04,927.00</t>
  </si>
  <si>
    <t>7,69,721.00</t>
  </si>
  <si>
    <t>23,36,110.30</t>
  </si>
  <si>
    <t>1,42,86,255.40</t>
  </si>
  <si>
    <t>2,61,908.50</t>
  </si>
  <si>
    <t>14,39,683.50</t>
  </si>
  <si>
    <t>9,70,099.40</t>
  </si>
  <si>
    <t>4,08,345.60</t>
  </si>
  <si>
    <t>8,67,011.50</t>
  </si>
  <si>
    <t>7,33,575.00</t>
  </si>
  <si>
    <t>34,42,280.70</t>
  </si>
  <si>
    <t>2,56,539.50</t>
  </si>
  <si>
    <t>1,32,956.40</t>
  </si>
  <si>
    <t>1,84,250.00</t>
  </si>
  <si>
    <t>10,95,744.00</t>
  </si>
  <si>
    <t>2,86,211.90</t>
  </si>
  <si>
    <t>7,55,811.50</t>
  </si>
  <si>
    <t>14,98,437.40</t>
  </si>
  <si>
    <t>1,95,255.00</t>
  </si>
  <si>
    <t>1,63,737.60</t>
  </si>
  <si>
    <t>54,62,705.50</t>
  </si>
  <si>
    <t>5,68,343.00</t>
  </si>
  <si>
    <t>2,13,104.0</t>
  </si>
  <si>
    <t>2,56,030.0</t>
  </si>
  <si>
    <t>5,27,33,530.20</t>
  </si>
  <si>
    <t xml:space="preserve">         Date : 20/11/2022</t>
  </si>
  <si>
    <t>Sale No. 28</t>
  </si>
  <si>
    <t>Upto Sale No. 28 (Includes Sreemongal Auction)</t>
  </si>
  <si>
    <t>JAGADISHPUR A/C PARKUL</t>
  </si>
  <si>
    <t>Date: 20/11/2022</t>
  </si>
  <si>
    <t>Auction Average of Sale No. 28 held on 14th November, 2022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</si>
</sst>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  <numFmt numFmtId="170" formatCode="0.000000000000"/>
    <numFmt numFmtId="171" formatCode="#,##0.0"/>
    <numFmt numFmtId="172" formatCode="0.0"/>
    <numFmt numFmtId="173" formatCode="_(\T\k\ * #,##0.00_);_(&quot;$&quot;* \(#,##0.00\);_(&quot;$&quot;* &quot;-&quot;??_);_(@_)"/>
    <numFmt numFmtId="174" formatCode="\T\k\ 0.00"/>
    <numFmt numFmtId="175" formatCode="_-* #,##0.00_-;\-* #,##0.0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_);_(* \(#,##0.000\);_(* &quot;-&quot;??_);_(@_)"/>
  </numFmts>
  <fonts count="12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u val="single"/>
      <sz val="11"/>
      <name val="Arial Narrow"/>
      <family val="2"/>
    </font>
    <font>
      <sz val="11"/>
      <name val="Arial Narrow"/>
      <family val="2"/>
    </font>
    <font>
      <u val="singleAccounting"/>
      <sz val="11"/>
      <name val="Arial Narrow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sz val="10"/>
      <name val="Arial Narrow"/>
      <family val="2"/>
    </font>
    <font>
      <sz val="9"/>
      <name val="Aa"/>
      <family val="0"/>
    </font>
    <font>
      <sz val="9"/>
      <name val="Arial Narrow"/>
      <family val="2"/>
    </font>
    <font>
      <sz val="12"/>
      <name val="Arial Narrow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Accounting"/>
      <sz val="11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single"/>
      <sz val="10"/>
      <name val="Arial Narrow"/>
      <family val="2"/>
    </font>
    <font>
      <u val="singleAccounting"/>
      <sz val="10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b/>
      <u val="singleAccounting"/>
      <sz val="12"/>
      <name val="Arial Narrow"/>
      <family val="2"/>
    </font>
    <font>
      <sz val="10"/>
      <name val="Tahoma"/>
      <family val="2"/>
    </font>
    <font>
      <b/>
      <u val="single"/>
      <sz val="11"/>
      <name val="Arial Narrow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Accounting"/>
      <sz val="11"/>
      <name val="Arial"/>
      <family val="2"/>
    </font>
    <font>
      <sz val="9"/>
      <name val="Arial"/>
      <family val="2"/>
    </font>
    <font>
      <u val="single"/>
      <sz val="10"/>
      <name val="Tahoma"/>
      <family val="2"/>
    </font>
    <font>
      <u val="single"/>
      <strike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8"/>
      <color indexed="8"/>
      <name val="Arial Narrow"/>
      <family val="2"/>
    </font>
    <font>
      <sz val="10.5"/>
      <color indexed="8"/>
      <name val="Arial"/>
      <family val="2"/>
    </font>
    <font>
      <sz val="10"/>
      <name val="Cambria"/>
      <family val="1"/>
    </font>
    <font>
      <u val="single"/>
      <sz val="10"/>
      <name val="Cambria"/>
      <family val="1"/>
    </font>
    <font>
      <sz val="10"/>
      <color indexed="8"/>
      <name val="Cambria"/>
      <family val="1"/>
    </font>
    <font>
      <u val="singleAccounting"/>
      <sz val="10"/>
      <color indexed="8"/>
      <name val="Cambria"/>
      <family val="1"/>
    </font>
    <font>
      <u val="singleAccounting"/>
      <sz val="10"/>
      <name val="Cambria"/>
      <family val="1"/>
    </font>
    <font>
      <sz val="12"/>
      <color indexed="8"/>
      <name val="Times New Roman"/>
      <family val="1"/>
    </font>
    <font>
      <u val="single"/>
      <sz val="11"/>
      <color indexed="8"/>
      <name val="Arial"/>
      <family val="2"/>
    </font>
    <font>
      <u val="singleAccounting"/>
      <sz val="11"/>
      <color indexed="8"/>
      <name val="Arial"/>
      <family val="2"/>
    </font>
    <font>
      <u val="singleAccounting"/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u val="singleAccounting"/>
      <sz val="12"/>
      <color indexed="8"/>
      <name val="Arial Narrow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Arial Narrow"/>
      <family val="2"/>
    </font>
    <font>
      <u val="singleAccounting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Arial Narrow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Calibri"/>
      <family val="2"/>
    </font>
    <font>
      <sz val="8"/>
      <color rgb="FF000000"/>
      <name val="Arial"/>
      <family val="2"/>
    </font>
    <font>
      <sz val="8"/>
      <color rgb="FF000000"/>
      <name val="Arial Narrow"/>
      <family val="2"/>
    </font>
    <font>
      <sz val="10"/>
      <color theme="1"/>
      <name val="Arial Narrow"/>
      <family val="2"/>
    </font>
    <font>
      <sz val="10.5"/>
      <color theme="1"/>
      <name val="Arial"/>
      <family val="2"/>
    </font>
    <font>
      <sz val="10"/>
      <color rgb="FF000000"/>
      <name val="Cambria"/>
      <family val="1"/>
    </font>
    <font>
      <u val="singleAccounting"/>
      <sz val="10"/>
      <color rgb="FF000000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u val="single"/>
      <sz val="11"/>
      <color rgb="FF000000"/>
      <name val="Arial"/>
      <family val="2"/>
    </font>
    <font>
      <u val="singleAccounting"/>
      <sz val="11"/>
      <color rgb="FF000000"/>
      <name val="Arial"/>
      <family val="2"/>
    </font>
    <font>
      <u val="singleAccounting"/>
      <sz val="11"/>
      <color theme="1"/>
      <name val="Arial"/>
      <family val="2"/>
    </font>
    <font>
      <u val="singleAccounting"/>
      <sz val="11"/>
      <color theme="1"/>
      <name val="Calibri"/>
      <family val="2"/>
    </font>
    <font>
      <b/>
      <sz val="12"/>
      <color rgb="FF000000"/>
      <name val="Arial Narrow"/>
      <family val="2"/>
    </font>
    <font>
      <b/>
      <u val="singleAccounting"/>
      <sz val="12"/>
      <color rgb="FF000000"/>
      <name val="Arial Narrow"/>
      <family val="2"/>
    </font>
    <font>
      <b/>
      <sz val="12"/>
      <color theme="1"/>
      <name val="Arial Narrow"/>
      <family val="2"/>
    </font>
    <font>
      <b/>
      <sz val="11"/>
      <color rgb="FF000000"/>
      <name val="Arial"/>
      <family val="2"/>
    </font>
    <font>
      <b/>
      <u val="single"/>
      <sz val="11"/>
      <color rgb="FF000000"/>
      <name val="Arial"/>
      <family val="2"/>
    </font>
    <font>
      <b/>
      <sz val="11"/>
      <color rgb="FF000000"/>
      <name val="Arial Narrow"/>
      <family val="2"/>
    </font>
    <font>
      <b/>
      <u val="single"/>
      <sz val="11"/>
      <color rgb="FF000000"/>
      <name val="Arial Narrow"/>
      <family val="2"/>
    </font>
    <font>
      <u val="single"/>
      <sz val="10"/>
      <color rgb="FF000000"/>
      <name val="Arial"/>
      <family val="2"/>
    </font>
    <font>
      <u val="single"/>
      <sz val="10"/>
      <color theme="1"/>
      <name val="Arial"/>
      <family val="2"/>
    </font>
    <font>
      <u val="single"/>
      <sz val="11"/>
      <color rgb="FF000000"/>
      <name val="Arial Narrow"/>
      <family val="2"/>
    </font>
    <font>
      <u val="singleAccounting"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733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8" fillId="33" borderId="0" xfId="49" applyNumberFormat="1" applyFont="1" applyFill="1" applyBorder="1" applyAlignment="1">
      <alignment/>
    </xf>
    <xf numFmtId="165" fontId="8" fillId="33" borderId="0" xfId="49" applyNumberFormat="1" applyFont="1" applyFill="1" applyBorder="1" applyAlignment="1">
      <alignment/>
    </xf>
    <xf numFmtId="0" fontId="2" fillId="0" borderId="0" xfId="0" applyFont="1" applyBorder="1" applyAlignment="1">
      <alignment/>
    </xf>
    <xf numFmtId="9" fontId="2" fillId="0" borderId="0" xfId="84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2" fillId="0" borderId="0" xfId="49" applyNumberFormat="1" applyFont="1" applyBorder="1" applyAlignment="1">
      <alignment/>
    </xf>
    <xf numFmtId="166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64" fontId="8" fillId="0" borderId="0" xfId="49" applyNumberFormat="1" applyFont="1" applyBorder="1" applyAlignment="1">
      <alignment/>
    </xf>
    <xf numFmtId="165" fontId="8" fillId="0" borderId="0" xfId="49" applyNumberFormat="1" applyFont="1" applyBorder="1" applyAlignment="1">
      <alignment/>
    </xf>
    <xf numFmtId="165" fontId="8" fillId="0" borderId="0" xfId="49" applyNumberFormat="1" applyFont="1" applyBorder="1" applyAlignment="1">
      <alignment horizontal="right"/>
    </xf>
    <xf numFmtId="43" fontId="8" fillId="0" borderId="0" xfId="49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3" fontId="8" fillId="0" borderId="0" xfId="49" applyFont="1" applyBorder="1" applyAlignment="1">
      <alignment/>
    </xf>
    <xf numFmtId="168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165" fontId="8" fillId="0" borderId="0" xfId="49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4" fontId="9" fillId="0" borderId="0" xfId="49" applyNumberFormat="1" applyFont="1" applyBorder="1" applyAlignment="1">
      <alignment horizontal="center"/>
    </xf>
    <xf numFmtId="165" fontId="9" fillId="0" borderId="0" xfId="49" applyNumberFormat="1" applyFont="1" applyBorder="1" applyAlignment="1">
      <alignment horizontal="center"/>
    </xf>
    <xf numFmtId="165" fontId="9" fillId="0" borderId="0" xfId="49" applyNumberFormat="1" applyFont="1" applyBorder="1" applyAlignment="1">
      <alignment horizontal="right"/>
    </xf>
    <xf numFmtId="43" fontId="9" fillId="0" borderId="0" xfId="49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43" fontId="9" fillId="0" borderId="0" xfId="49" applyFont="1" applyBorder="1" applyAlignment="1">
      <alignment horizontal="center"/>
    </xf>
    <xf numFmtId="164" fontId="9" fillId="0" borderId="0" xfId="49" applyNumberFormat="1" applyFont="1" applyBorder="1" applyAlignment="1">
      <alignment horizontal="right"/>
    </xf>
    <xf numFmtId="164" fontId="8" fillId="0" borderId="0" xfId="49" applyNumberFormat="1" applyFont="1" applyBorder="1" applyAlignment="1">
      <alignment horizontal="right"/>
    </xf>
    <xf numFmtId="164" fontId="8" fillId="0" borderId="0" xfId="49" applyNumberFormat="1" applyFont="1" applyBorder="1" applyAlignment="1">
      <alignment horizontal="center"/>
    </xf>
    <xf numFmtId="43" fontId="10" fillId="0" borderId="0" xfId="49" applyFont="1" applyBorder="1" applyAlignment="1">
      <alignment horizontal="right"/>
    </xf>
    <xf numFmtId="43" fontId="10" fillId="0" borderId="0" xfId="49" applyFont="1" applyBorder="1" applyAlignment="1">
      <alignment horizontal="center"/>
    </xf>
    <xf numFmtId="164" fontId="10" fillId="0" borderId="0" xfId="49" applyNumberFormat="1" applyFont="1" applyBorder="1" applyAlignment="1">
      <alignment/>
    </xf>
    <xf numFmtId="165" fontId="10" fillId="0" borderId="0" xfId="49" applyNumberFormat="1" applyFont="1" applyBorder="1" applyAlignment="1">
      <alignment/>
    </xf>
    <xf numFmtId="43" fontId="10" fillId="0" borderId="0" xfId="49" applyFont="1" applyBorder="1" applyAlignment="1">
      <alignment/>
    </xf>
    <xf numFmtId="0" fontId="9" fillId="33" borderId="0" xfId="0" applyFont="1" applyFill="1" applyBorder="1" applyAlignment="1">
      <alignment/>
    </xf>
    <xf numFmtId="164" fontId="9" fillId="33" borderId="0" xfId="49" applyNumberFormat="1" applyFont="1" applyFill="1" applyBorder="1" applyAlignment="1">
      <alignment horizontal="right"/>
    </xf>
    <xf numFmtId="165" fontId="9" fillId="33" borderId="0" xfId="49" applyNumberFormat="1" applyFont="1" applyFill="1" applyBorder="1" applyAlignment="1">
      <alignment horizontal="right"/>
    </xf>
    <xf numFmtId="164" fontId="9" fillId="33" borderId="0" xfId="49" applyNumberFormat="1" applyFont="1" applyFill="1" applyBorder="1" applyAlignment="1">
      <alignment horizontal="center"/>
    </xf>
    <xf numFmtId="165" fontId="9" fillId="33" borderId="0" xfId="49" applyNumberFormat="1" applyFont="1" applyFill="1" applyBorder="1" applyAlignment="1">
      <alignment horizontal="center"/>
    </xf>
    <xf numFmtId="43" fontId="9" fillId="33" borderId="0" xfId="49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165" fontId="8" fillId="33" borderId="0" xfId="49" applyNumberFormat="1" applyFont="1" applyFill="1" applyBorder="1" applyAlignment="1">
      <alignment horizontal="right"/>
    </xf>
    <xf numFmtId="43" fontId="8" fillId="33" borderId="0" xfId="49" applyFont="1" applyFill="1" applyBorder="1" applyAlignment="1">
      <alignment horizontal="right"/>
    </xf>
    <xf numFmtId="43" fontId="8" fillId="33" borderId="0" xfId="49" applyFont="1" applyFill="1" applyBorder="1" applyAlignment="1">
      <alignment horizontal="center"/>
    </xf>
    <xf numFmtId="43" fontId="8" fillId="33" borderId="0" xfId="49" applyFont="1" applyFill="1" applyBorder="1" applyAlignment="1">
      <alignment/>
    </xf>
    <xf numFmtId="164" fontId="8" fillId="33" borderId="0" xfId="49" applyNumberFormat="1" applyFont="1" applyFill="1" applyBorder="1" applyAlignment="1">
      <alignment horizontal="right"/>
    </xf>
    <xf numFmtId="164" fontId="8" fillId="34" borderId="0" xfId="49" applyNumberFormat="1" applyFont="1" applyFill="1" applyBorder="1" applyAlignment="1">
      <alignment/>
    </xf>
    <xf numFmtId="165" fontId="8" fillId="34" borderId="0" xfId="49" applyNumberFormat="1" applyFont="1" applyFill="1" applyBorder="1" applyAlignment="1">
      <alignment/>
    </xf>
    <xf numFmtId="164" fontId="8" fillId="35" borderId="0" xfId="49" applyNumberFormat="1" applyFont="1" applyFill="1" applyBorder="1" applyAlignment="1">
      <alignment/>
    </xf>
    <xf numFmtId="165" fontId="8" fillId="35" borderId="0" xfId="49" applyNumberFormat="1" applyFont="1" applyFill="1" applyBorder="1" applyAlignment="1">
      <alignment/>
    </xf>
    <xf numFmtId="164" fontId="10" fillId="33" borderId="0" xfId="49" applyNumberFormat="1" applyFont="1" applyFill="1" applyBorder="1" applyAlignment="1">
      <alignment/>
    </xf>
    <xf numFmtId="165" fontId="10" fillId="33" borderId="0" xfId="49" applyNumberFormat="1" applyFont="1" applyFill="1" applyBorder="1" applyAlignment="1">
      <alignment/>
    </xf>
    <xf numFmtId="165" fontId="10" fillId="33" borderId="0" xfId="49" applyNumberFormat="1" applyFont="1" applyFill="1" applyBorder="1" applyAlignment="1">
      <alignment horizontal="right"/>
    </xf>
    <xf numFmtId="43" fontId="10" fillId="33" borderId="0" xfId="49" applyFont="1" applyFill="1" applyBorder="1" applyAlignment="1">
      <alignment horizontal="right"/>
    </xf>
    <xf numFmtId="43" fontId="10" fillId="33" borderId="0" xfId="49" applyFont="1" applyFill="1" applyBorder="1" applyAlignment="1">
      <alignment horizontal="center"/>
    </xf>
    <xf numFmtId="43" fontId="10" fillId="33" borderId="0" xfId="49" applyFont="1" applyFill="1" applyBorder="1" applyAlignment="1">
      <alignment/>
    </xf>
    <xf numFmtId="49" fontId="91" fillId="0" borderId="0" xfId="80" applyNumberFormat="1" applyFont="1">
      <alignment/>
      <protection/>
    </xf>
    <xf numFmtId="164" fontId="91" fillId="0" borderId="0" xfId="49" applyNumberFormat="1" applyFont="1" applyAlignment="1">
      <alignment/>
    </xf>
    <xf numFmtId="165" fontId="91" fillId="0" borderId="0" xfId="49" applyNumberFormat="1" applyFont="1" applyAlignment="1">
      <alignment/>
    </xf>
    <xf numFmtId="165" fontId="91" fillId="0" borderId="0" xfId="64" applyNumberFormat="1" applyFont="1" applyAlignment="1">
      <alignment horizontal="right"/>
    </xf>
    <xf numFmtId="164" fontId="91" fillId="0" borderId="0" xfId="64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164" fontId="12" fillId="0" borderId="0" xfId="49" applyNumberFormat="1" applyFont="1" applyBorder="1" applyAlignment="1">
      <alignment horizontal="right"/>
    </xf>
    <xf numFmtId="165" fontId="12" fillId="0" borderId="0" xfId="49" applyNumberFormat="1" applyFont="1" applyBorder="1" applyAlignment="1">
      <alignment horizontal="right"/>
    </xf>
    <xf numFmtId="164" fontId="12" fillId="0" borderId="0" xfId="49" applyNumberFormat="1" applyFont="1" applyBorder="1" applyAlignment="1">
      <alignment/>
    </xf>
    <xf numFmtId="165" fontId="12" fillId="0" borderId="0" xfId="49" applyNumberFormat="1" applyFont="1" applyBorder="1" applyAlignment="1">
      <alignment/>
    </xf>
    <xf numFmtId="43" fontId="12" fillId="0" borderId="0" xfId="49" applyFont="1" applyBorder="1" applyAlignment="1">
      <alignment horizontal="right"/>
    </xf>
    <xf numFmtId="43" fontId="12" fillId="0" borderId="0" xfId="49" applyFont="1" applyBorder="1" applyAlignment="1">
      <alignment horizontal="center"/>
    </xf>
    <xf numFmtId="43" fontId="12" fillId="0" borderId="0" xfId="49" applyFont="1" applyBorder="1" applyAlignment="1">
      <alignment/>
    </xf>
    <xf numFmtId="0" fontId="13" fillId="0" borderId="0" xfId="0" applyFont="1" applyBorder="1" applyAlignment="1">
      <alignment/>
    </xf>
    <xf numFmtId="164" fontId="13" fillId="0" borderId="0" xfId="49" applyNumberFormat="1" applyFont="1" applyBorder="1" applyAlignment="1">
      <alignment horizontal="right"/>
    </xf>
    <xf numFmtId="165" fontId="13" fillId="0" borderId="0" xfId="49" applyNumberFormat="1" applyFont="1" applyBorder="1" applyAlignment="1">
      <alignment horizontal="right"/>
    </xf>
    <xf numFmtId="164" fontId="13" fillId="0" borderId="0" xfId="49" applyNumberFormat="1" applyFont="1" applyBorder="1" applyAlignment="1">
      <alignment/>
    </xf>
    <xf numFmtId="165" fontId="13" fillId="0" borderId="0" xfId="49" applyNumberFormat="1" applyFont="1" applyBorder="1" applyAlignment="1">
      <alignment/>
    </xf>
    <xf numFmtId="43" fontId="13" fillId="0" borderId="0" xfId="49" applyFont="1" applyBorder="1" applyAlignment="1">
      <alignment horizontal="right"/>
    </xf>
    <xf numFmtId="43" fontId="13" fillId="0" borderId="0" xfId="49" applyFont="1" applyBorder="1" applyAlignment="1">
      <alignment horizontal="center"/>
    </xf>
    <xf numFmtId="43" fontId="13" fillId="0" borderId="0" xfId="49" applyFont="1" applyBorder="1" applyAlignment="1">
      <alignment/>
    </xf>
    <xf numFmtId="0" fontId="14" fillId="0" borderId="0" xfId="0" applyFont="1" applyBorder="1" applyAlignment="1">
      <alignment/>
    </xf>
    <xf numFmtId="164" fontId="14" fillId="0" borderId="0" xfId="49" applyNumberFormat="1" applyFont="1" applyBorder="1" applyAlignment="1">
      <alignment horizontal="right"/>
    </xf>
    <xf numFmtId="165" fontId="14" fillId="0" borderId="0" xfId="49" applyNumberFormat="1" applyFont="1" applyBorder="1" applyAlignment="1">
      <alignment horizontal="right"/>
    </xf>
    <xf numFmtId="164" fontId="14" fillId="0" borderId="0" xfId="49" applyNumberFormat="1" applyFont="1" applyBorder="1" applyAlignment="1">
      <alignment/>
    </xf>
    <xf numFmtId="165" fontId="14" fillId="0" borderId="0" xfId="49" applyNumberFormat="1" applyFont="1" applyBorder="1" applyAlignment="1">
      <alignment/>
    </xf>
    <xf numFmtId="43" fontId="14" fillId="0" borderId="0" xfId="49" applyFont="1" applyBorder="1" applyAlignment="1">
      <alignment horizontal="right"/>
    </xf>
    <xf numFmtId="43" fontId="14" fillId="0" borderId="0" xfId="49" applyFont="1" applyBorder="1" applyAlignment="1">
      <alignment horizontal="center"/>
    </xf>
    <xf numFmtId="43" fontId="14" fillId="0" borderId="0" xfId="49" applyFont="1" applyBorder="1" applyAlignment="1">
      <alignment/>
    </xf>
    <xf numFmtId="0" fontId="92" fillId="0" borderId="0" xfId="0" applyFont="1" applyAlignment="1">
      <alignment/>
    </xf>
    <xf numFmtId="0" fontId="92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164" fontId="15" fillId="0" borderId="0" xfId="49" applyNumberFormat="1" applyFont="1" applyBorder="1" applyAlignment="1">
      <alignment/>
    </xf>
    <xf numFmtId="165" fontId="15" fillId="0" borderId="0" xfId="49" applyNumberFormat="1" applyFont="1" applyBorder="1" applyAlignment="1">
      <alignment/>
    </xf>
    <xf numFmtId="165" fontId="15" fillId="0" borderId="0" xfId="49" applyNumberFormat="1" applyFont="1" applyBorder="1" applyAlignment="1">
      <alignment horizontal="right"/>
    </xf>
    <xf numFmtId="43" fontId="15" fillId="0" borderId="0" xfId="49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168" fontId="15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165" fontId="15" fillId="0" borderId="0" xfId="49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64" fontId="16" fillId="0" borderId="0" xfId="49" applyNumberFormat="1" applyFont="1" applyBorder="1" applyAlignment="1">
      <alignment horizontal="center"/>
    </xf>
    <xf numFmtId="165" fontId="16" fillId="0" borderId="0" xfId="49" applyNumberFormat="1" applyFont="1" applyBorder="1" applyAlignment="1">
      <alignment horizontal="center"/>
    </xf>
    <xf numFmtId="165" fontId="16" fillId="0" borderId="0" xfId="49" applyNumberFormat="1" applyFont="1" applyBorder="1" applyAlignment="1">
      <alignment horizontal="right"/>
    </xf>
    <xf numFmtId="43" fontId="16" fillId="0" borderId="0" xfId="49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43" fontId="16" fillId="0" borderId="0" xfId="49" applyFont="1" applyBorder="1" applyAlignment="1">
      <alignment horizontal="center"/>
    </xf>
    <xf numFmtId="164" fontId="16" fillId="0" borderId="0" xfId="49" applyNumberFormat="1" applyFont="1" applyBorder="1" applyAlignment="1">
      <alignment horizontal="right"/>
    </xf>
    <xf numFmtId="164" fontId="15" fillId="0" borderId="0" xfId="49" applyNumberFormat="1" applyFont="1" applyBorder="1" applyAlignment="1">
      <alignment horizontal="right"/>
    </xf>
    <xf numFmtId="164" fontId="15" fillId="0" borderId="0" xfId="49" applyNumberFormat="1" applyFont="1" applyBorder="1" applyAlignment="1">
      <alignment horizontal="center"/>
    </xf>
    <xf numFmtId="43" fontId="17" fillId="0" borderId="0" xfId="49" applyFont="1" applyBorder="1" applyAlignment="1">
      <alignment horizontal="right"/>
    </xf>
    <xf numFmtId="43" fontId="17" fillId="0" borderId="0" xfId="49" applyFont="1" applyBorder="1" applyAlignment="1">
      <alignment horizontal="center"/>
    </xf>
    <xf numFmtId="0" fontId="16" fillId="33" borderId="0" xfId="0" applyFont="1" applyFill="1" applyBorder="1" applyAlignment="1">
      <alignment/>
    </xf>
    <xf numFmtId="164" fontId="16" fillId="33" borderId="0" xfId="49" applyNumberFormat="1" applyFont="1" applyFill="1" applyBorder="1" applyAlignment="1">
      <alignment horizontal="right"/>
    </xf>
    <xf numFmtId="165" fontId="16" fillId="33" borderId="0" xfId="49" applyNumberFormat="1" applyFont="1" applyFill="1" applyBorder="1" applyAlignment="1">
      <alignment horizontal="right"/>
    </xf>
    <xf numFmtId="164" fontId="16" fillId="33" borderId="0" xfId="49" applyNumberFormat="1" applyFont="1" applyFill="1" applyBorder="1" applyAlignment="1">
      <alignment horizontal="center"/>
    </xf>
    <xf numFmtId="165" fontId="16" fillId="33" borderId="0" xfId="49" applyNumberFormat="1" applyFont="1" applyFill="1" applyBorder="1" applyAlignment="1">
      <alignment horizontal="center"/>
    </xf>
    <xf numFmtId="49" fontId="93" fillId="0" borderId="0" xfId="0" applyNumberFormat="1" applyFont="1" applyAlignment="1">
      <alignment/>
    </xf>
    <xf numFmtId="1" fontId="93" fillId="0" borderId="0" xfId="0" applyNumberFormat="1" applyFont="1" applyAlignment="1">
      <alignment horizontal="right"/>
    </xf>
    <xf numFmtId="165" fontId="93" fillId="0" borderId="0" xfId="42" applyNumberFormat="1" applyFont="1" applyAlignment="1">
      <alignment horizontal="right"/>
    </xf>
    <xf numFmtId="43" fontId="93" fillId="0" borderId="0" xfId="42" applyFont="1" applyAlignment="1">
      <alignment horizontal="right"/>
    </xf>
    <xf numFmtId="0" fontId="15" fillId="33" borderId="0" xfId="0" applyFont="1" applyFill="1" applyBorder="1" applyAlignment="1">
      <alignment/>
    </xf>
    <xf numFmtId="164" fontId="15" fillId="33" borderId="0" xfId="49" applyNumberFormat="1" applyFont="1" applyFill="1" applyBorder="1" applyAlignment="1">
      <alignment/>
    </xf>
    <xf numFmtId="165" fontId="15" fillId="33" borderId="0" xfId="49" applyNumberFormat="1" applyFont="1" applyFill="1" applyBorder="1" applyAlignment="1">
      <alignment/>
    </xf>
    <xf numFmtId="165" fontId="15" fillId="33" borderId="0" xfId="49" applyNumberFormat="1" applyFont="1" applyFill="1" applyBorder="1" applyAlignment="1">
      <alignment horizontal="right"/>
    </xf>
    <xf numFmtId="43" fontId="15" fillId="33" borderId="0" xfId="49" applyFont="1" applyFill="1" applyBorder="1" applyAlignment="1">
      <alignment horizontal="right"/>
    </xf>
    <xf numFmtId="43" fontId="15" fillId="33" borderId="0" xfId="49" applyFont="1" applyFill="1" applyBorder="1" applyAlignment="1">
      <alignment horizontal="center"/>
    </xf>
    <xf numFmtId="164" fontId="15" fillId="33" borderId="0" xfId="49" applyNumberFormat="1" applyFont="1" applyFill="1" applyBorder="1" applyAlignment="1">
      <alignment horizontal="right"/>
    </xf>
    <xf numFmtId="49" fontId="92" fillId="0" borderId="0" xfId="80" applyNumberFormat="1" applyFont="1">
      <alignment/>
      <protection/>
    </xf>
    <xf numFmtId="164" fontId="92" fillId="0" borderId="0" xfId="49" applyNumberFormat="1" applyFont="1" applyAlignment="1">
      <alignment/>
    </xf>
    <xf numFmtId="165" fontId="92" fillId="0" borderId="0" xfId="49" applyNumberFormat="1" applyFont="1" applyAlignment="1">
      <alignment/>
    </xf>
    <xf numFmtId="165" fontId="92" fillId="0" borderId="0" xfId="64" applyNumberFormat="1" applyFont="1" applyAlignment="1">
      <alignment horizontal="right"/>
    </xf>
    <xf numFmtId="164" fontId="92" fillId="0" borderId="0" xfId="64" applyNumberFormat="1" applyFont="1" applyAlignment="1">
      <alignment horizontal="center"/>
    </xf>
    <xf numFmtId="0" fontId="15" fillId="0" borderId="0" xfId="0" applyFont="1" applyAlignment="1">
      <alignment horizontal="center"/>
    </xf>
    <xf numFmtId="164" fontId="0" fillId="0" borderId="0" xfId="42" applyNumberFormat="1" applyFont="1" applyAlignment="1">
      <alignment/>
    </xf>
    <xf numFmtId="164" fontId="94" fillId="0" borderId="0" xfId="42" applyNumberFormat="1" applyFont="1" applyAlignment="1">
      <alignment/>
    </xf>
    <xf numFmtId="165" fontId="94" fillId="0" borderId="0" xfId="42" applyNumberFormat="1" applyFont="1" applyAlignment="1">
      <alignment/>
    </xf>
    <xf numFmtId="165" fontId="94" fillId="0" borderId="0" xfId="42" applyNumberFormat="1" applyFont="1" applyAlignment="1">
      <alignment/>
    </xf>
    <xf numFmtId="43" fontId="94" fillId="0" borderId="0" xfId="42" applyFont="1" applyAlignment="1">
      <alignment horizontal="right"/>
    </xf>
    <xf numFmtId="43" fontId="94" fillId="0" borderId="0" xfId="42" applyFont="1" applyAlignment="1">
      <alignment/>
    </xf>
    <xf numFmtId="0" fontId="3" fillId="0" borderId="0" xfId="0" applyFont="1" applyBorder="1" applyAlignment="1">
      <alignment/>
    </xf>
    <xf numFmtId="164" fontId="3" fillId="0" borderId="0" xfId="49" applyNumberFormat="1" applyFont="1" applyBorder="1" applyAlignment="1">
      <alignment/>
    </xf>
    <xf numFmtId="165" fontId="3" fillId="0" borderId="0" xfId="49" applyNumberFormat="1" applyFont="1" applyBorder="1" applyAlignment="1">
      <alignment/>
    </xf>
    <xf numFmtId="165" fontId="3" fillId="0" borderId="0" xfId="49" applyNumberFormat="1" applyFont="1" applyBorder="1" applyAlignment="1">
      <alignment horizontal="right"/>
    </xf>
    <xf numFmtId="43" fontId="3" fillId="0" borderId="0" xfId="49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/>
    </xf>
    <xf numFmtId="165" fontId="3" fillId="0" borderId="0" xfId="49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64" fontId="18" fillId="0" borderId="0" xfId="49" applyNumberFormat="1" applyFont="1" applyBorder="1" applyAlignment="1">
      <alignment horizontal="center"/>
    </xf>
    <xf numFmtId="165" fontId="18" fillId="0" borderId="0" xfId="49" applyNumberFormat="1" applyFont="1" applyBorder="1" applyAlignment="1">
      <alignment horizontal="center"/>
    </xf>
    <xf numFmtId="165" fontId="18" fillId="0" borderId="0" xfId="49" applyNumberFormat="1" applyFont="1" applyBorder="1" applyAlignment="1">
      <alignment horizontal="right"/>
    </xf>
    <xf numFmtId="43" fontId="18" fillId="0" borderId="0" xfId="49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43" fontId="18" fillId="0" borderId="0" xfId="49" applyFont="1" applyBorder="1" applyAlignment="1">
      <alignment horizontal="center"/>
    </xf>
    <xf numFmtId="164" fontId="18" fillId="0" borderId="0" xfId="49" applyNumberFormat="1" applyFont="1" applyBorder="1" applyAlignment="1">
      <alignment horizontal="right"/>
    </xf>
    <xf numFmtId="164" fontId="3" fillId="0" borderId="0" xfId="49" applyNumberFormat="1" applyFont="1" applyBorder="1" applyAlignment="1">
      <alignment horizontal="right"/>
    </xf>
    <xf numFmtId="164" fontId="3" fillId="0" borderId="0" xfId="49" applyNumberFormat="1" applyFont="1" applyBorder="1" applyAlignment="1">
      <alignment horizontal="center"/>
    </xf>
    <xf numFmtId="43" fontId="19" fillId="0" borderId="0" xfId="49" applyFont="1" applyBorder="1" applyAlignment="1">
      <alignment horizontal="right"/>
    </xf>
    <xf numFmtId="43" fontId="19" fillId="0" borderId="0" xfId="49" applyFont="1" applyBorder="1" applyAlignment="1">
      <alignment horizontal="center"/>
    </xf>
    <xf numFmtId="0" fontId="18" fillId="33" borderId="0" xfId="0" applyFont="1" applyFill="1" applyBorder="1" applyAlignment="1">
      <alignment/>
    </xf>
    <xf numFmtId="164" fontId="18" fillId="33" borderId="0" xfId="49" applyNumberFormat="1" applyFont="1" applyFill="1" applyBorder="1" applyAlignment="1">
      <alignment horizontal="right"/>
    </xf>
    <xf numFmtId="165" fontId="18" fillId="33" borderId="0" xfId="49" applyNumberFormat="1" applyFont="1" applyFill="1" applyBorder="1" applyAlignment="1">
      <alignment horizontal="right"/>
    </xf>
    <xf numFmtId="164" fontId="18" fillId="33" borderId="0" xfId="49" applyNumberFormat="1" applyFont="1" applyFill="1" applyBorder="1" applyAlignment="1">
      <alignment horizontal="center"/>
    </xf>
    <xf numFmtId="165" fontId="18" fillId="33" borderId="0" xfId="49" applyNumberFormat="1" applyFont="1" applyFill="1" applyBorder="1" applyAlignment="1">
      <alignment horizontal="center"/>
    </xf>
    <xf numFmtId="49" fontId="95" fillId="0" borderId="0" xfId="0" applyNumberFormat="1" applyFont="1" applyAlignment="1">
      <alignment/>
    </xf>
    <xf numFmtId="1" fontId="95" fillId="0" borderId="0" xfId="0" applyNumberFormat="1" applyFont="1" applyAlignment="1">
      <alignment horizontal="right"/>
    </xf>
    <xf numFmtId="0" fontId="96" fillId="0" borderId="0" xfId="0" applyFont="1" applyAlignment="1">
      <alignment horizontal="right"/>
    </xf>
    <xf numFmtId="3" fontId="95" fillId="0" borderId="0" xfId="0" applyNumberFormat="1" applyFont="1" applyAlignment="1">
      <alignment horizontal="right"/>
    </xf>
    <xf numFmtId="165" fontId="95" fillId="0" borderId="0" xfId="42" applyNumberFormat="1" applyFont="1" applyAlignment="1">
      <alignment horizontal="right"/>
    </xf>
    <xf numFmtId="43" fontId="95" fillId="0" borderId="0" xfId="42" applyFont="1" applyAlignment="1">
      <alignment horizontal="right"/>
    </xf>
    <xf numFmtId="49" fontId="96" fillId="0" borderId="0" xfId="80" applyNumberFormat="1" applyFont="1">
      <alignment/>
      <protection/>
    </xf>
    <xf numFmtId="164" fontId="96" fillId="0" borderId="0" xfId="49" applyNumberFormat="1" applyFont="1" applyAlignment="1">
      <alignment/>
    </xf>
    <xf numFmtId="165" fontId="96" fillId="0" borderId="0" xfId="49" applyNumberFormat="1" applyFont="1" applyAlignment="1">
      <alignment/>
    </xf>
    <xf numFmtId="165" fontId="96" fillId="0" borderId="0" xfId="64" applyNumberFormat="1" applyFont="1" applyAlignment="1">
      <alignment horizontal="right"/>
    </xf>
    <xf numFmtId="43" fontId="3" fillId="33" borderId="0" xfId="49" applyFont="1" applyFill="1" applyBorder="1" applyAlignment="1">
      <alignment horizontal="right"/>
    </xf>
    <xf numFmtId="164" fontId="96" fillId="0" borderId="0" xfId="64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92" fillId="0" borderId="0" xfId="0" applyNumberFormat="1" applyFont="1" applyAlignment="1">
      <alignment/>
    </xf>
    <xf numFmtId="1" fontId="97" fillId="0" borderId="0" xfId="0" applyNumberFormat="1" applyFont="1" applyAlignment="1">
      <alignment horizontal="right"/>
    </xf>
    <xf numFmtId="0" fontId="0" fillId="0" borderId="0" xfId="0" applyAlignment="1">
      <alignment/>
    </xf>
    <xf numFmtId="165" fontId="97" fillId="0" borderId="0" xfId="42" applyNumberFormat="1" applyFont="1" applyAlignment="1">
      <alignment horizontal="right"/>
    </xf>
    <xf numFmtId="165" fontId="97" fillId="0" borderId="0" xfId="42" applyNumberFormat="1" applyFont="1" applyAlignment="1">
      <alignment/>
    </xf>
    <xf numFmtId="43" fontId="97" fillId="0" borderId="0" xfId="42" applyFont="1" applyAlignment="1">
      <alignment horizontal="right"/>
    </xf>
    <xf numFmtId="43" fontId="97" fillId="0" borderId="0" xfId="42" applyFont="1" applyAlignment="1">
      <alignment/>
    </xf>
    <xf numFmtId="0" fontId="98" fillId="0" borderId="0" xfId="0" applyFont="1" applyAlignment="1">
      <alignment horizontal="right"/>
    </xf>
    <xf numFmtId="1" fontId="97" fillId="0" borderId="0" xfId="0" applyNumberFormat="1" applyFont="1" applyAlignment="1">
      <alignment/>
    </xf>
    <xf numFmtId="165" fontId="97" fillId="0" borderId="0" xfId="42" applyNumberFormat="1" applyFont="1" applyAlignment="1">
      <alignment/>
    </xf>
    <xf numFmtId="0" fontId="98" fillId="0" borderId="0" xfId="0" applyFont="1" applyAlignment="1">
      <alignment/>
    </xf>
    <xf numFmtId="3" fontId="97" fillId="0" borderId="0" xfId="0" applyNumberFormat="1" applyFont="1" applyAlignment="1">
      <alignment/>
    </xf>
    <xf numFmtId="3" fontId="97" fillId="0" borderId="0" xfId="0" applyNumberFormat="1" applyFont="1" applyAlignment="1">
      <alignment horizontal="right"/>
    </xf>
    <xf numFmtId="49" fontId="95" fillId="0" borderId="0" xfId="0" applyNumberFormat="1" applyFont="1" applyAlignment="1">
      <alignment horizontal="left"/>
    </xf>
    <xf numFmtId="165" fontId="95" fillId="0" borderId="0" xfId="42" applyNumberFormat="1" applyFont="1" applyAlignment="1">
      <alignment/>
    </xf>
    <xf numFmtId="1" fontId="95" fillId="0" borderId="0" xfId="0" applyNumberFormat="1" applyFont="1" applyAlignment="1">
      <alignment/>
    </xf>
    <xf numFmtId="165" fontId="95" fillId="0" borderId="0" xfId="42" applyNumberFormat="1" applyFont="1" applyAlignment="1">
      <alignment/>
    </xf>
    <xf numFmtId="0" fontId="96" fillId="0" borderId="0" xfId="0" applyFont="1" applyAlignment="1">
      <alignment/>
    </xf>
    <xf numFmtId="3" fontId="95" fillId="0" borderId="0" xfId="0" applyNumberFormat="1" applyFont="1" applyAlignment="1">
      <alignment/>
    </xf>
    <xf numFmtId="43" fontId="95" fillId="0" borderId="0" xfId="42" applyFont="1" applyAlignment="1">
      <alignment/>
    </xf>
    <xf numFmtId="0" fontId="3" fillId="33" borderId="0" xfId="0" applyFont="1" applyFill="1" applyBorder="1" applyAlignment="1">
      <alignment/>
    </xf>
    <xf numFmtId="164" fontId="3" fillId="33" borderId="0" xfId="49" applyNumberFormat="1" applyFont="1" applyFill="1" applyBorder="1" applyAlignment="1">
      <alignment horizontal="right"/>
    </xf>
    <xf numFmtId="165" fontId="3" fillId="33" borderId="0" xfId="49" applyNumberFormat="1" applyFont="1" applyFill="1" applyBorder="1" applyAlignment="1">
      <alignment horizontal="right"/>
    </xf>
    <xf numFmtId="164" fontId="3" fillId="33" borderId="0" xfId="49" applyNumberFormat="1" applyFont="1" applyFill="1" applyBorder="1" applyAlignment="1">
      <alignment horizontal="center"/>
    </xf>
    <xf numFmtId="165" fontId="3" fillId="33" borderId="0" xfId="49" applyNumberFormat="1" applyFont="1" applyFill="1" applyBorder="1" applyAlignment="1">
      <alignment horizontal="center"/>
    </xf>
    <xf numFmtId="43" fontId="3" fillId="0" borderId="0" xfId="49" applyFont="1" applyBorder="1" applyAlignment="1">
      <alignment horizontal="center"/>
    </xf>
    <xf numFmtId="49" fontId="99" fillId="0" borderId="0" xfId="0" applyNumberFormat="1" applyFont="1" applyAlignment="1">
      <alignment/>
    </xf>
    <xf numFmtId="164" fontId="100" fillId="0" borderId="0" xfId="42" applyNumberFormat="1" applyFont="1" applyAlignment="1">
      <alignment/>
    </xf>
    <xf numFmtId="165" fontId="100" fillId="0" borderId="0" xfId="42" applyNumberFormat="1" applyFont="1" applyAlignment="1">
      <alignment/>
    </xf>
    <xf numFmtId="165" fontId="100" fillId="0" borderId="0" xfId="42" applyNumberFormat="1" applyFont="1" applyAlignment="1">
      <alignment/>
    </xf>
    <xf numFmtId="43" fontId="100" fillId="0" borderId="0" xfId="42" applyFont="1" applyAlignment="1">
      <alignment horizontal="right"/>
    </xf>
    <xf numFmtId="43" fontId="100" fillId="0" borderId="0" xfId="42" applyFont="1" applyAlignment="1">
      <alignment/>
    </xf>
    <xf numFmtId="164" fontId="0" fillId="0" borderId="0" xfId="42" applyNumberFormat="1" applyFont="1" applyAlignment="1">
      <alignment/>
    </xf>
    <xf numFmtId="3" fontId="93" fillId="0" borderId="0" xfId="0" applyNumberFormat="1" applyFont="1" applyAlignment="1">
      <alignment horizontal="right"/>
    </xf>
    <xf numFmtId="165" fontId="93" fillId="0" borderId="0" xfId="42" applyNumberFormat="1" applyFont="1" applyAlignment="1">
      <alignment/>
    </xf>
    <xf numFmtId="165" fontId="93" fillId="0" borderId="0" xfId="42" applyNumberFormat="1" applyFont="1" applyAlignment="1">
      <alignment/>
    </xf>
    <xf numFmtId="43" fontId="93" fillId="0" borderId="0" xfId="42" applyFont="1" applyAlignment="1">
      <alignment/>
    </xf>
    <xf numFmtId="3" fontId="93" fillId="0" borderId="0" xfId="0" applyNumberFormat="1" applyFont="1" applyAlignment="1">
      <alignment/>
    </xf>
    <xf numFmtId="1" fontId="93" fillId="0" borderId="0" xfId="0" applyNumberFormat="1" applyFont="1" applyAlignment="1">
      <alignment/>
    </xf>
    <xf numFmtId="43" fontId="0" fillId="0" borderId="0" xfId="0" applyNumberFormat="1" applyAlignment="1">
      <alignment/>
    </xf>
    <xf numFmtId="164" fontId="97" fillId="0" borderId="0" xfId="42" applyNumberFormat="1" applyFont="1" applyAlignment="1">
      <alignment horizontal="right"/>
    </xf>
    <xf numFmtId="164" fontId="98" fillId="0" borderId="0" xfId="42" applyNumberFormat="1" applyFont="1" applyAlignment="1">
      <alignment horizontal="right"/>
    </xf>
    <xf numFmtId="165" fontId="5" fillId="0" borderId="0" xfId="49" applyNumberFormat="1" applyFont="1" applyBorder="1" applyAlignment="1">
      <alignment horizontal="right"/>
    </xf>
    <xf numFmtId="165" fontId="6" fillId="0" borderId="0" xfId="49" applyNumberFormat="1" applyFont="1" applyBorder="1" applyAlignment="1">
      <alignment horizontal="right"/>
    </xf>
    <xf numFmtId="16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11" fillId="0" borderId="0" xfId="0" applyFont="1" applyBorder="1" applyAlignment="1">
      <alignment/>
    </xf>
    <xf numFmtId="164" fontId="11" fillId="0" borderId="0" xfId="42" applyNumberFormat="1" applyFont="1" applyBorder="1" applyAlignment="1">
      <alignment/>
    </xf>
    <xf numFmtId="165" fontId="11" fillId="0" borderId="0" xfId="49" applyNumberFormat="1" applyFont="1" applyBorder="1" applyAlignment="1">
      <alignment/>
    </xf>
    <xf numFmtId="164" fontId="11" fillId="0" borderId="0" xfId="49" applyNumberFormat="1" applyFont="1" applyBorder="1" applyAlignment="1">
      <alignment/>
    </xf>
    <xf numFmtId="165" fontId="11" fillId="0" borderId="0" xfId="49" applyNumberFormat="1" applyFont="1" applyBorder="1" applyAlignment="1">
      <alignment horizontal="right"/>
    </xf>
    <xf numFmtId="43" fontId="11" fillId="0" borderId="0" xfId="42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165" fontId="11" fillId="0" borderId="0" xfId="49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64" fontId="20" fillId="0" borderId="0" xfId="42" applyNumberFormat="1" applyFont="1" applyBorder="1" applyAlignment="1">
      <alignment horizontal="center"/>
    </xf>
    <xf numFmtId="165" fontId="20" fillId="0" borderId="0" xfId="49" applyNumberFormat="1" applyFont="1" applyBorder="1" applyAlignment="1">
      <alignment horizontal="center"/>
    </xf>
    <xf numFmtId="164" fontId="20" fillId="0" borderId="0" xfId="49" applyNumberFormat="1" applyFont="1" applyBorder="1" applyAlignment="1">
      <alignment horizontal="center"/>
    </xf>
    <xf numFmtId="165" fontId="20" fillId="0" borderId="0" xfId="49" applyNumberFormat="1" applyFont="1" applyBorder="1" applyAlignment="1">
      <alignment horizontal="right"/>
    </xf>
    <xf numFmtId="43" fontId="20" fillId="0" borderId="0" xfId="42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43" fontId="20" fillId="0" borderId="0" xfId="49" applyFont="1" applyBorder="1" applyAlignment="1">
      <alignment horizontal="center"/>
    </xf>
    <xf numFmtId="164" fontId="20" fillId="0" borderId="0" xfId="42" applyNumberFormat="1" applyFont="1" applyBorder="1" applyAlignment="1">
      <alignment horizontal="right"/>
    </xf>
    <xf numFmtId="164" fontId="11" fillId="0" borderId="0" xfId="42" applyNumberFormat="1" applyFont="1" applyBorder="1" applyAlignment="1">
      <alignment horizontal="right"/>
    </xf>
    <xf numFmtId="164" fontId="11" fillId="0" borderId="0" xfId="49" applyNumberFormat="1" applyFont="1" applyBorder="1" applyAlignment="1">
      <alignment horizontal="center"/>
    </xf>
    <xf numFmtId="43" fontId="21" fillId="0" borderId="0" xfId="42" applyFont="1" applyBorder="1" applyAlignment="1">
      <alignment horizontal="right"/>
    </xf>
    <xf numFmtId="43" fontId="21" fillId="0" borderId="0" xfId="49" applyFont="1" applyBorder="1" applyAlignment="1">
      <alignment horizontal="center"/>
    </xf>
    <xf numFmtId="164" fontId="11" fillId="0" borderId="0" xfId="49" applyNumberFormat="1" applyFont="1" applyBorder="1" applyAlignment="1">
      <alignment horizontal="right"/>
    </xf>
    <xf numFmtId="0" fontId="20" fillId="33" borderId="0" xfId="0" applyFont="1" applyFill="1" applyBorder="1" applyAlignment="1">
      <alignment/>
    </xf>
    <xf numFmtId="164" fontId="20" fillId="33" borderId="0" xfId="42" applyNumberFormat="1" applyFont="1" applyFill="1" applyBorder="1" applyAlignment="1">
      <alignment horizontal="right"/>
    </xf>
    <xf numFmtId="165" fontId="20" fillId="33" borderId="0" xfId="49" applyNumberFormat="1" applyFont="1" applyFill="1" applyBorder="1" applyAlignment="1">
      <alignment horizontal="right"/>
    </xf>
    <xf numFmtId="164" fontId="20" fillId="33" borderId="0" xfId="49" applyNumberFormat="1" applyFont="1" applyFill="1" applyBorder="1" applyAlignment="1">
      <alignment horizontal="center"/>
    </xf>
    <xf numFmtId="165" fontId="20" fillId="33" borderId="0" xfId="49" applyNumberFormat="1" applyFont="1" applyFill="1" applyBorder="1" applyAlignment="1">
      <alignment horizontal="center"/>
    </xf>
    <xf numFmtId="49" fontId="97" fillId="0" borderId="0" xfId="0" applyNumberFormat="1" applyFont="1" applyAlignment="1">
      <alignment/>
    </xf>
    <xf numFmtId="164" fontId="97" fillId="0" borderId="0" xfId="42" applyNumberFormat="1" applyFont="1" applyAlignment="1">
      <alignment/>
    </xf>
    <xf numFmtId="164" fontId="101" fillId="0" borderId="0" xfId="42" applyNumberFormat="1" applyFont="1" applyAlignment="1">
      <alignment/>
    </xf>
    <xf numFmtId="43" fontId="97" fillId="0" borderId="0" xfId="42" applyFont="1" applyAlignment="1">
      <alignment/>
    </xf>
    <xf numFmtId="49" fontId="101" fillId="0" borderId="0" xfId="80" applyNumberFormat="1" applyFont="1">
      <alignment/>
      <protection/>
    </xf>
    <xf numFmtId="165" fontId="101" fillId="0" borderId="0" xfId="49" applyNumberFormat="1" applyFont="1" applyAlignment="1">
      <alignment/>
    </xf>
    <xf numFmtId="164" fontId="101" fillId="0" borderId="0" xfId="49" applyNumberFormat="1" applyFont="1" applyAlignment="1">
      <alignment/>
    </xf>
    <xf numFmtId="165" fontId="101" fillId="0" borderId="0" xfId="64" applyNumberFormat="1" applyFont="1" applyAlignment="1">
      <alignment horizontal="right"/>
    </xf>
    <xf numFmtId="43" fontId="11" fillId="33" borderId="0" xfId="42" applyFont="1" applyFill="1" applyBorder="1" applyAlignment="1">
      <alignment horizontal="right"/>
    </xf>
    <xf numFmtId="164" fontId="101" fillId="0" borderId="0" xfId="64" applyNumberFormat="1" applyFont="1" applyAlignment="1">
      <alignment horizontal="center"/>
    </xf>
    <xf numFmtId="164" fontId="5" fillId="0" borderId="0" xfId="49" applyNumberFormat="1" applyFont="1" applyAlignment="1">
      <alignment horizontal="left"/>
    </xf>
    <xf numFmtId="165" fontId="5" fillId="0" borderId="0" xfId="49" applyNumberFormat="1" applyFont="1" applyAlignment="1">
      <alignment/>
    </xf>
    <xf numFmtId="166" fontId="5" fillId="0" borderId="0" xfId="49" applyNumberFormat="1" applyFont="1" applyAlignment="1">
      <alignment horizontal="right"/>
    </xf>
    <xf numFmtId="164" fontId="5" fillId="0" borderId="11" xfId="49" applyNumberFormat="1" applyFont="1" applyBorder="1" applyAlignment="1">
      <alignment horizontal="left"/>
    </xf>
    <xf numFmtId="165" fontId="5" fillId="0" borderId="11" xfId="49" applyNumberFormat="1" applyFont="1" applyBorder="1" applyAlignment="1">
      <alignment/>
    </xf>
    <xf numFmtId="166" fontId="5" fillId="0" borderId="11" xfId="49" applyNumberFormat="1" applyFont="1" applyBorder="1" applyAlignment="1">
      <alignment horizontal="right"/>
    </xf>
    <xf numFmtId="164" fontId="5" fillId="0" borderId="10" xfId="49" applyNumberFormat="1" applyFont="1" applyBorder="1" applyAlignment="1">
      <alignment/>
    </xf>
    <xf numFmtId="165" fontId="5" fillId="0" borderId="10" xfId="49" applyNumberFormat="1" applyFont="1" applyBorder="1" applyAlignment="1">
      <alignment/>
    </xf>
    <xf numFmtId="166" fontId="5" fillId="0" borderId="10" xfId="49" applyNumberFormat="1" applyFont="1" applyBorder="1" applyAlignment="1">
      <alignment horizontal="right"/>
    </xf>
    <xf numFmtId="166" fontId="5" fillId="0" borderId="10" xfId="49" applyNumberFormat="1" applyFont="1" applyBorder="1" applyAlignment="1">
      <alignment/>
    </xf>
    <xf numFmtId="166" fontId="5" fillId="0" borderId="10" xfId="49" applyNumberFormat="1" applyFont="1" applyBorder="1" applyAlignment="1">
      <alignment horizontal="center"/>
    </xf>
    <xf numFmtId="164" fontId="5" fillId="0" borderId="0" xfId="49" applyNumberFormat="1" applyFont="1" applyBorder="1" applyAlignment="1">
      <alignment/>
    </xf>
    <xf numFmtId="165" fontId="5" fillId="0" borderId="0" xfId="49" applyNumberFormat="1" applyFont="1" applyBorder="1" applyAlignment="1">
      <alignment/>
    </xf>
    <xf numFmtId="166" fontId="5" fillId="0" borderId="0" xfId="49" applyNumberFormat="1" applyFont="1" applyBorder="1" applyAlignment="1">
      <alignment horizontal="right"/>
    </xf>
    <xf numFmtId="164" fontId="5" fillId="0" borderId="11" xfId="49" applyNumberFormat="1" applyFont="1" applyBorder="1" applyAlignment="1">
      <alignment/>
    </xf>
    <xf numFmtId="166" fontId="5" fillId="0" borderId="11" xfId="49" applyNumberFormat="1" applyFont="1" applyBorder="1" applyAlignment="1">
      <alignment horizontal="center"/>
    </xf>
    <xf numFmtId="164" fontId="6" fillId="0" borderId="0" xfId="49" applyNumberFormat="1" applyFont="1" applyBorder="1" applyAlignment="1">
      <alignment horizontal="left"/>
    </xf>
    <xf numFmtId="165" fontId="6" fillId="0" borderId="0" xfId="49" applyNumberFormat="1" applyFont="1" applyBorder="1" applyAlignment="1">
      <alignment/>
    </xf>
    <xf numFmtId="166" fontId="6" fillId="0" borderId="0" xfId="49" applyNumberFormat="1" applyFont="1" applyBorder="1" applyAlignment="1">
      <alignment horizontal="right"/>
    </xf>
    <xf numFmtId="166" fontId="5" fillId="0" borderId="11" xfId="49" applyNumberFormat="1" applyFont="1" applyBorder="1" applyAlignment="1">
      <alignment/>
    </xf>
    <xf numFmtId="166" fontId="5" fillId="0" borderId="0" xfId="49" applyNumberFormat="1" applyFont="1" applyBorder="1" applyAlignment="1">
      <alignment/>
    </xf>
    <xf numFmtId="164" fontId="5" fillId="0" borderId="0" xfId="49" applyNumberFormat="1" applyFont="1" applyBorder="1" applyAlignment="1">
      <alignment horizontal="right"/>
    </xf>
    <xf numFmtId="10" fontId="5" fillId="0" borderId="0" xfId="84" applyNumberFormat="1" applyFont="1" applyBorder="1" applyAlignment="1">
      <alignment horizontal="right"/>
    </xf>
    <xf numFmtId="164" fontId="6" fillId="0" borderId="0" xfId="49" applyNumberFormat="1" applyFont="1" applyBorder="1" applyAlignment="1">
      <alignment horizontal="right"/>
    </xf>
    <xf numFmtId="10" fontId="6" fillId="0" borderId="0" xfId="84" applyNumberFormat="1" applyFont="1" applyBorder="1" applyAlignment="1">
      <alignment horizontal="right"/>
    </xf>
    <xf numFmtId="43" fontId="6" fillId="0" borderId="0" xfId="49" applyFont="1" applyBorder="1" applyAlignment="1">
      <alignment horizontal="right"/>
    </xf>
    <xf numFmtId="10" fontId="5" fillId="0" borderId="0" xfId="84" applyNumberFormat="1" applyFont="1" applyAlignment="1">
      <alignment/>
    </xf>
    <xf numFmtId="164" fontId="101" fillId="0" borderId="0" xfId="64" applyNumberFormat="1" applyFont="1" applyAlignment="1">
      <alignment horizontal="left"/>
    </xf>
    <xf numFmtId="3" fontId="94" fillId="0" borderId="0" xfId="0" applyNumberFormat="1" applyFont="1" applyAlignment="1">
      <alignment/>
    </xf>
    <xf numFmtId="165" fontId="94" fillId="0" borderId="0" xfId="42" applyNumberFormat="1" applyFont="1" applyAlignment="1">
      <alignment horizontal="right"/>
    </xf>
    <xf numFmtId="1" fontId="94" fillId="0" borderId="0" xfId="0" applyNumberFormat="1" applyFont="1" applyAlignment="1">
      <alignment/>
    </xf>
    <xf numFmtId="0" fontId="0" fillId="0" borderId="0" xfId="0" applyFont="1" applyAlignment="1">
      <alignment/>
    </xf>
    <xf numFmtId="165" fontId="15" fillId="0" borderId="0" xfId="49" applyNumberFormat="1" applyFont="1" applyBorder="1" applyAlignment="1">
      <alignment horizontal="left"/>
    </xf>
    <xf numFmtId="43" fontId="98" fillId="0" borderId="0" xfId="42" applyFont="1" applyAlignment="1">
      <alignment/>
    </xf>
    <xf numFmtId="164" fontId="98" fillId="0" borderId="0" xfId="42" applyNumberFormat="1" applyFont="1" applyAlignment="1">
      <alignment/>
    </xf>
    <xf numFmtId="43" fontId="0" fillId="0" borderId="0" xfId="42" applyFont="1" applyAlignment="1">
      <alignment/>
    </xf>
    <xf numFmtId="164" fontId="95" fillId="0" borderId="0" xfId="42" applyNumberFormat="1" applyFont="1" applyAlignment="1">
      <alignment/>
    </xf>
    <xf numFmtId="164" fontId="96" fillId="0" borderId="0" xfId="42" applyNumberFormat="1" applyFont="1" applyAlignment="1">
      <alignment/>
    </xf>
    <xf numFmtId="43" fontId="3" fillId="33" borderId="0" xfId="42" applyFont="1" applyFill="1" applyBorder="1" applyAlignment="1">
      <alignment horizontal="right"/>
    </xf>
    <xf numFmtId="164" fontId="96" fillId="0" borderId="0" xfId="64" applyNumberFormat="1" applyFont="1" applyAlignment="1">
      <alignment horizontal="left"/>
    </xf>
    <xf numFmtId="43" fontId="96" fillId="0" borderId="0" xfId="42" applyFont="1" applyAlignment="1">
      <alignment/>
    </xf>
    <xf numFmtId="164" fontId="0" fillId="0" borderId="0" xfId="42" applyNumberFormat="1" applyFont="1" applyAlignment="1">
      <alignment/>
    </xf>
    <xf numFmtId="0" fontId="102" fillId="0" borderId="0" xfId="0" applyFont="1" applyAlignment="1">
      <alignment/>
    </xf>
    <xf numFmtId="0" fontId="57" fillId="0" borderId="0" xfId="0" applyFont="1" applyBorder="1" applyAlignment="1">
      <alignment/>
    </xf>
    <xf numFmtId="164" fontId="57" fillId="0" borderId="0" xfId="49" applyNumberFormat="1" applyFont="1" applyBorder="1" applyAlignment="1">
      <alignment/>
    </xf>
    <xf numFmtId="165" fontId="57" fillId="0" borderId="0" xfId="49" applyNumberFormat="1" applyFont="1" applyBorder="1" applyAlignment="1">
      <alignment/>
    </xf>
    <xf numFmtId="165" fontId="57" fillId="0" borderId="0" xfId="49" applyNumberFormat="1" applyFont="1" applyBorder="1" applyAlignment="1">
      <alignment horizontal="right"/>
    </xf>
    <xf numFmtId="43" fontId="57" fillId="0" borderId="0" xfId="49" applyFont="1" applyBorder="1" applyAlignment="1">
      <alignment horizontal="right"/>
    </xf>
    <xf numFmtId="0" fontId="57" fillId="0" borderId="0" xfId="0" applyFont="1" applyBorder="1" applyAlignment="1">
      <alignment horizontal="center"/>
    </xf>
    <xf numFmtId="168" fontId="57" fillId="0" borderId="0" xfId="0" applyNumberFormat="1" applyFont="1" applyBorder="1" applyAlignment="1">
      <alignment horizontal="left"/>
    </xf>
    <xf numFmtId="0" fontId="58" fillId="0" borderId="0" xfId="0" applyFont="1" applyBorder="1" applyAlignment="1">
      <alignment/>
    </xf>
    <xf numFmtId="165" fontId="57" fillId="0" borderId="0" xfId="49" applyNumberFormat="1" applyFont="1" applyBorder="1" applyAlignment="1">
      <alignment horizontal="center"/>
    </xf>
    <xf numFmtId="0" fontId="58" fillId="0" borderId="0" xfId="0" applyFont="1" applyBorder="1" applyAlignment="1">
      <alignment horizontal="left"/>
    </xf>
    <xf numFmtId="164" fontId="58" fillId="0" borderId="0" xfId="49" applyNumberFormat="1" applyFont="1" applyBorder="1" applyAlignment="1">
      <alignment horizontal="center"/>
    </xf>
    <xf numFmtId="165" fontId="58" fillId="0" borderId="0" xfId="49" applyNumberFormat="1" applyFont="1" applyBorder="1" applyAlignment="1">
      <alignment horizontal="center"/>
    </xf>
    <xf numFmtId="165" fontId="58" fillId="0" borderId="0" xfId="49" applyNumberFormat="1" applyFont="1" applyBorder="1" applyAlignment="1">
      <alignment horizontal="right"/>
    </xf>
    <xf numFmtId="43" fontId="58" fillId="0" borderId="0" xfId="49" applyFont="1" applyBorder="1" applyAlignment="1">
      <alignment horizontal="right"/>
    </xf>
    <xf numFmtId="0" fontId="58" fillId="0" borderId="0" xfId="0" applyFont="1" applyBorder="1" applyAlignment="1">
      <alignment horizontal="center"/>
    </xf>
    <xf numFmtId="43" fontId="58" fillId="0" borderId="0" xfId="49" applyFont="1" applyBorder="1" applyAlignment="1">
      <alignment horizontal="center"/>
    </xf>
    <xf numFmtId="164" fontId="58" fillId="0" borderId="0" xfId="49" applyNumberFormat="1" applyFont="1" applyBorder="1" applyAlignment="1">
      <alignment horizontal="right"/>
    </xf>
    <xf numFmtId="49" fontId="103" fillId="0" borderId="0" xfId="0" applyNumberFormat="1" applyFont="1" applyAlignment="1">
      <alignment/>
    </xf>
    <xf numFmtId="164" fontId="104" fillId="0" borderId="0" xfId="42" applyNumberFormat="1" applyFont="1" applyAlignment="1">
      <alignment horizontal="right"/>
    </xf>
    <xf numFmtId="165" fontId="104" fillId="0" borderId="0" xfId="42" applyNumberFormat="1" applyFont="1" applyAlignment="1">
      <alignment horizontal="right"/>
    </xf>
    <xf numFmtId="43" fontId="104" fillId="0" borderId="0" xfId="42" applyFont="1" applyAlignment="1">
      <alignment horizontal="right"/>
    </xf>
    <xf numFmtId="4" fontId="104" fillId="0" borderId="0" xfId="42" applyNumberFormat="1" applyFont="1" applyAlignment="1">
      <alignment horizontal="right"/>
    </xf>
    <xf numFmtId="164" fontId="61" fillId="0" borderId="0" xfId="42" applyNumberFormat="1" applyFont="1" applyBorder="1" applyAlignment="1">
      <alignment horizontal="right"/>
    </xf>
    <xf numFmtId="165" fontId="61" fillId="0" borderId="0" xfId="42" applyNumberFormat="1" applyFont="1" applyBorder="1" applyAlignment="1">
      <alignment horizontal="right"/>
    </xf>
    <xf numFmtId="43" fontId="61" fillId="0" borderId="0" xfId="42" applyFont="1" applyBorder="1" applyAlignment="1">
      <alignment horizontal="right"/>
    </xf>
    <xf numFmtId="0" fontId="58" fillId="33" borderId="0" xfId="0" applyFont="1" applyFill="1" applyBorder="1" applyAlignment="1">
      <alignment/>
    </xf>
    <xf numFmtId="164" fontId="58" fillId="33" borderId="0" xfId="49" applyNumberFormat="1" applyFont="1" applyFill="1" applyBorder="1" applyAlignment="1">
      <alignment horizontal="right"/>
    </xf>
    <xf numFmtId="165" fontId="58" fillId="33" borderId="0" xfId="49" applyNumberFormat="1" applyFont="1" applyFill="1" applyBorder="1" applyAlignment="1">
      <alignment horizontal="right"/>
    </xf>
    <xf numFmtId="164" fontId="58" fillId="33" borderId="0" xfId="49" applyNumberFormat="1" applyFont="1" applyFill="1" applyBorder="1" applyAlignment="1">
      <alignment horizontal="center"/>
    </xf>
    <xf numFmtId="165" fontId="58" fillId="33" borderId="0" xfId="49" applyNumberFormat="1" applyFont="1" applyFill="1" applyBorder="1" applyAlignment="1">
      <alignment horizontal="center"/>
    </xf>
    <xf numFmtId="43" fontId="61" fillId="0" borderId="0" xfId="49" applyFont="1" applyBorder="1" applyAlignment="1">
      <alignment horizontal="right"/>
    </xf>
    <xf numFmtId="164" fontId="103" fillId="0" borderId="0" xfId="42" applyNumberFormat="1" applyFont="1" applyAlignment="1">
      <alignment horizontal="right"/>
    </xf>
    <xf numFmtId="165" fontId="103" fillId="0" borderId="0" xfId="42" applyNumberFormat="1" applyFont="1" applyAlignment="1">
      <alignment horizontal="right"/>
    </xf>
    <xf numFmtId="43" fontId="103" fillId="0" borderId="0" xfId="42" applyFont="1" applyAlignment="1">
      <alignment horizontal="right"/>
    </xf>
    <xf numFmtId="164" fontId="105" fillId="0" borderId="0" xfId="42" applyNumberFormat="1" applyFont="1" applyAlignment="1">
      <alignment horizontal="right"/>
    </xf>
    <xf numFmtId="49" fontId="105" fillId="0" borderId="0" xfId="80" applyNumberFormat="1" applyFont="1">
      <alignment/>
      <protection/>
    </xf>
    <xf numFmtId="164" fontId="105" fillId="0" borderId="0" xfId="49" applyNumberFormat="1" applyFont="1" applyAlignment="1">
      <alignment/>
    </xf>
    <xf numFmtId="165" fontId="105" fillId="0" borderId="0" xfId="49" applyNumberFormat="1" applyFont="1" applyAlignment="1">
      <alignment/>
    </xf>
    <xf numFmtId="165" fontId="105" fillId="0" borderId="0" xfId="64" applyNumberFormat="1" applyFont="1" applyAlignment="1">
      <alignment horizontal="right"/>
    </xf>
    <xf numFmtId="43" fontId="57" fillId="33" borderId="0" xfId="49" applyFont="1" applyFill="1" applyBorder="1" applyAlignment="1">
      <alignment horizontal="right"/>
    </xf>
    <xf numFmtId="164" fontId="105" fillId="0" borderId="0" xfId="64" applyNumberFormat="1" applyFont="1" applyAlignment="1">
      <alignment horizontal="center"/>
    </xf>
    <xf numFmtId="0" fontId="57" fillId="0" borderId="0" xfId="0" applyFont="1" applyAlignment="1">
      <alignment horizontal="center"/>
    </xf>
    <xf numFmtId="164" fontId="10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06" fillId="0" borderId="0" xfId="0" applyFont="1" applyAlignment="1">
      <alignment/>
    </xf>
    <xf numFmtId="165" fontId="106" fillId="0" borderId="0" xfId="42" applyNumberFormat="1" applyFont="1" applyAlignment="1">
      <alignment/>
    </xf>
    <xf numFmtId="43" fontId="106" fillId="0" borderId="0" xfId="42" applyFont="1" applyAlignment="1">
      <alignment/>
    </xf>
    <xf numFmtId="164" fontId="15" fillId="0" borderId="0" xfId="42" applyNumberFormat="1" applyFont="1" applyBorder="1" applyAlignment="1">
      <alignment/>
    </xf>
    <xf numFmtId="43" fontId="15" fillId="0" borderId="0" xfId="42" applyFont="1" applyBorder="1" applyAlignment="1">
      <alignment horizontal="right"/>
    </xf>
    <xf numFmtId="164" fontId="16" fillId="0" borderId="0" xfId="42" applyNumberFormat="1" applyFont="1" applyBorder="1" applyAlignment="1">
      <alignment horizontal="center"/>
    </xf>
    <xf numFmtId="43" fontId="16" fillId="0" borderId="0" xfId="42" applyFont="1" applyBorder="1" applyAlignment="1">
      <alignment horizontal="right"/>
    </xf>
    <xf numFmtId="164" fontId="16" fillId="0" borderId="0" xfId="42" applyNumberFormat="1" applyFont="1" applyBorder="1" applyAlignment="1">
      <alignment horizontal="right"/>
    </xf>
    <xf numFmtId="164" fontId="107" fillId="0" borderId="0" xfId="42" applyNumberFormat="1" applyFont="1" applyAlignment="1">
      <alignment horizontal="right"/>
    </xf>
    <xf numFmtId="165" fontId="107" fillId="0" borderId="0" xfId="42" applyNumberFormat="1" applyFont="1" applyAlignment="1">
      <alignment horizontal="right"/>
    </xf>
    <xf numFmtId="1" fontId="107" fillId="0" borderId="0" xfId="0" applyNumberFormat="1" applyFont="1" applyAlignment="1">
      <alignment horizontal="right"/>
    </xf>
    <xf numFmtId="43" fontId="107" fillId="0" borderId="0" xfId="42" applyFont="1" applyAlignment="1">
      <alignment horizontal="right"/>
    </xf>
    <xf numFmtId="164" fontId="17" fillId="0" borderId="0" xfId="42" applyNumberFormat="1" applyFont="1" applyBorder="1" applyAlignment="1">
      <alignment horizontal="right"/>
    </xf>
    <xf numFmtId="165" fontId="17" fillId="0" borderId="0" xfId="42" applyNumberFormat="1" applyFont="1" applyBorder="1" applyAlignment="1">
      <alignment horizontal="right"/>
    </xf>
    <xf numFmtId="43" fontId="17" fillId="0" borderId="0" xfId="42" applyFont="1" applyBorder="1" applyAlignment="1">
      <alignment horizontal="right"/>
    </xf>
    <xf numFmtId="164" fontId="16" fillId="33" borderId="0" xfId="42" applyNumberFormat="1" applyFont="1" applyFill="1" applyBorder="1" applyAlignment="1">
      <alignment horizontal="right"/>
    </xf>
    <xf numFmtId="164" fontId="16" fillId="33" borderId="0" xfId="42" applyNumberFormat="1" applyFont="1" applyFill="1" applyBorder="1" applyAlignment="1">
      <alignment horizontal="center"/>
    </xf>
    <xf numFmtId="164" fontId="93" fillId="0" borderId="0" xfId="42" applyNumberFormat="1" applyFont="1" applyAlignment="1">
      <alignment horizontal="right"/>
    </xf>
    <xf numFmtId="164" fontId="92" fillId="0" borderId="0" xfId="42" applyNumberFormat="1" applyFont="1" applyAlignment="1">
      <alignment horizontal="right"/>
    </xf>
    <xf numFmtId="164" fontId="108" fillId="0" borderId="0" xfId="42" applyNumberFormat="1" applyFont="1" applyAlignment="1">
      <alignment horizontal="right"/>
    </xf>
    <xf numFmtId="165" fontId="108" fillId="0" borderId="0" xfId="42" applyNumberFormat="1" applyFont="1" applyAlignment="1">
      <alignment horizontal="right"/>
    </xf>
    <xf numFmtId="43" fontId="108" fillId="0" borderId="0" xfId="42" applyFont="1" applyAlignment="1">
      <alignment horizontal="right"/>
    </xf>
    <xf numFmtId="164" fontId="93" fillId="0" borderId="0" xfId="42" applyNumberFormat="1" applyFont="1" applyAlignment="1">
      <alignment/>
    </xf>
    <xf numFmtId="164" fontId="92" fillId="0" borderId="0" xfId="42" applyNumberFormat="1" applyFont="1" applyAlignment="1">
      <alignment/>
    </xf>
    <xf numFmtId="43" fontId="15" fillId="33" borderId="0" xfId="42" applyFont="1" applyFill="1" applyBorder="1" applyAlignment="1">
      <alignment horizontal="right"/>
    </xf>
    <xf numFmtId="164" fontId="92" fillId="0" borderId="0" xfId="64" applyNumberFormat="1" applyFont="1" applyAlignment="1">
      <alignment horizontal="left"/>
    </xf>
    <xf numFmtId="43" fontId="92" fillId="0" borderId="0" xfId="42" applyFont="1" applyAlignment="1">
      <alignment/>
    </xf>
    <xf numFmtId="43" fontId="15" fillId="0" borderId="0" xfId="42" applyFont="1" applyBorder="1" applyAlignment="1">
      <alignment horizontal="center"/>
    </xf>
    <xf numFmtId="43" fontId="16" fillId="0" borderId="0" xfId="42" applyFont="1" applyBorder="1" applyAlignment="1">
      <alignment horizontal="center"/>
    </xf>
    <xf numFmtId="43" fontId="0" fillId="0" borderId="0" xfId="42" applyFont="1" applyAlignment="1">
      <alignment/>
    </xf>
    <xf numFmtId="165" fontId="15" fillId="0" borderId="0" xfId="42" applyNumberFormat="1" applyFont="1" applyBorder="1" applyAlignment="1">
      <alignment/>
    </xf>
    <xf numFmtId="165" fontId="15" fillId="0" borderId="0" xfId="42" applyNumberFormat="1" applyFont="1" applyBorder="1" applyAlignment="1">
      <alignment horizontal="center"/>
    </xf>
    <xf numFmtId="165" fontId="16" fillId="0" borderId="0" xfId="42" applyNumberFormat="1" applyFont="1" applyBorder="1" applyAlignment="1">
      <alignment horizontal="center"/>
    </xf>
    <xf numFmtId="165" fontId="16" fillId="33" borderId="0" xfId="42" applyNumberFormat="1" applyFont="1" applyFill="1" applyBorder="1" applyAlignment="1">
      <alignment horizontal="center"/>
    </xf>
    <xf numFmtId="165" fontId="92" fillId="0" borderId="0" xfId="42" applyNumberFormat="1" applyFont="1" applyAlignment="1">
      <alignment/>
    </xf>
    <xf numFmtId="165" fontId="98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5" fontId="15" fillId="0" borderId="0" xfId="42" applyNumberFormat="1" applyFont="1" applyBorder="1" applyAlignment="1">
      <alignment horizontal="right"/>
    </xf>
    <xf numFmtId="165" fontId="16" fillId="0" borderId="0" xfId="42" applyNumberFormat="1" applyFont="1" applyBorder="1" applyAlignment="1">
      <alignment horizontal="right"/>
    </xf>
    <xf numFmtId="165" fontId="16" fillId="33" borderId="0" xfId="42" applyNumberFormat="1" applyFont="1" applyFill="1" applyBorder="1" applyAlignment="1">
      <alignment horizontal="right"/>
    </xf>
    <xf numFmtId="165" fontId="92" fillId="0" borderId="0" xfId="42" applyNumberFormat="1" applyFont="1" applyAlignment="1">
      <alignment horizontal="right"/>
    </xf>
    <xf numFmtId="165" fontId="92" fillId="0" borderId="0" xfId="42" applyNumberFormat="1" applyFont="1" applyAlignment="1">
      <alignment horizontal="left"/>
    </xf>
    <xf numFmtId="165" fontId="15" fillId="33" borderId="0" xfId="42" applyNumberFormat="1" applyFont="1" applyFill="1" applyBorder="1" applyAlignment="1">
      <alignment horizontal="right"/>
    </xf>
    <xf numFmtId="43" fontId="92" fillId="0" borderId="0" xfId="42" applyFont="1" applyAlignment="1">
      <alignment horizontal="center"/>
    </xf>
    <xf numFmtId="43" fontId="15" fillId="0" borderId="0" xfId="42" applyFont="1" applyAlignment="1">
      <alignment horizontal="center"/>
    </xf>
    <xf numFmtId="164" fontId="108" fillId="0" borderId="0" xfId="42" applyNumberFormat="1" applyFont="1" applyAlignment="1">
      <alignment/>
    </xf>
    <xf numFmtId="165" fontId="108" fillId="0" borderId="0" xfId="42" applyNumberFormat="1" applyFont="1" applyAlignment="1">
      <alignment/>
    </xf>
    <xf numFmtId="165" fontId="108" fillId="0" borderId="0" xfId="42" applyNumberFormat="1" applyFont="1" applyAlignment="1">
      <alignment/>
    </xf>
    <xf numFmtId="43" fontId="108" fillId="0" borderId="0" xfId="42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65" fontId="16" fillId="0" borderId="0" xfId="49" applyNumberFormat="1" applyFont="1" applyAlignment="1">
      <alignment horizontal="right"/>
    </xf>
    <xf numFmtId="43" fontId="15" fillId="0" borderId="0" xfId="49" applyFont="1" applyAlignment="1">
      <alignment/>
    </xf>
    <xf numFmtId="165" fontId="16" fillId="0" borderId="0" xfId="49" applyNumberFormat="1" applyFont="1" applyAlignment="1">
      <alignment/>
    </xf>
    <xf numFmtId="165" fontId="15" fillId="0" borderId="0" xfId="49" applyNumberFormat="1" applyFont="1" applyAlignment="1">
      <alignment/>
    </xf>
    <xf numFmtId="165" fontId="17" fillId="0" borderId="0" xfId="49" applyNumberFormat="1" applyFont="1" applyAlignment="1">
      <alignment/>
    </xf>
    <xf numFmtId="43" fontId="17" fillId="0" borderId="0" xfId="49" applyFont="1" applyAlignment="1">
      <alignment/>
    </xf>
    <xf numFmtId="43" fontId="16" fillId="0" borderId="0" xfId="49" applyFont="1" applyAlignment="1">
      <alignment/>
    </xf>
    <xf numFmtId="164" fontId="17" fillId="0" borderId="0" xfId="49" applyNumberFormat="1" applyFont="1" applyAlignment="1">
      <alignment/>
    </xf>
    <xf numFmtId="43" fontId="17" fillId="0" borderId="0" xfId="49" applyFont="1" applyAlignment="1">
      <alignment horizontal="left"/>
    </xf>
    <xf numFmtId="49" fontId="16" fillId="0" borderId="0" xfId="0" applyNumberFormat="1" applyFont="1" applyAlignment="1">
      <alignment horizontal="center"/>
    </xf>
    <xf numFmtId="164" fontId="15" fillId="0" borderId="0" xfId="49" applyNumberFormat="1" applyFont="1" applyAlignment="1">
      <alignment/>
    </xf>
    <xf numFmtId="43" fontId="15" fillId="0" borderId="0" xfId="49" applyFont="1" applyAlignment="1">
      <alignment horizontal="left"/>
    </xf>
    <xf numFmtId="10" fontId="15" fillId="0" borderId="0" xfId="84" applyNumberFormat="1" applyFont="1" applyAlignment="1">
      <alignment/>
    </xf>
    <xf numFmtId="164" fontId="16" fillId="0" borderId="0" xfId="49" applyNumberFormat="1" applyFont="1" applyAlignment="1">
      <alignment/>
    </xf>
    <xf numFmtId="43" fontId="16" fillId="0" borderId="0" xfId="49" applyFont="1" applyAlignment="1">
      <alignment horizontal="center"/>
    </xf>
    <xf numFmtId="165" fontId="15" fillId="0" borderId="0" xfId="49" applyNumberFormat="1" applyFont="1" applyAlignment="1">
      <alignment horizontal="right"/>
    </xf>
    <xf numFmtId="43" fontId="15" fillId="0" borderId="0" xfId="49" applyFont="1" applyAlignment="1">
      <alignment horizontal="right"/>
    </xf>
    <xf numFmtId="165" fontId="15" fillId="0" borderId="0" xfId="49" applyNumberFormat="1" applyFont="1" applyAlignment="1">
      <alignment horizontal="center"/>
    </xf>
    <xf numFmtId="43" fontId="15" fillId="0" borderId="0" xfId="49" applyFont="1" applyAlignment="1">
      <alignment horizontal="center"/>
    </xf>
    <xf numFmtId="0" fontId="106" fillId="0" borderId="0" xfId="0" applyFont="1" applyBorder="1" applyAlignment="1">
      <alignment/>
    </xf>
    <xf numFmtId="165" fontId="15" fillId="0" borderId="0" xfId="49" applyNumberFormat="1" applyFont="1" applyAlignment="1">
      <alignment horizontal="left"/>
    </xf>
    <xf numFmtId="0" fontId="15" fillId="0" borderId="0" xfId="0" applyFont="1" applyAlignment="1">
      <alignment horizontal="left"/>
    </xf>
    <xf numFmtId="10" fontId="16" fillId="0" borderId="0" xfId="84" applyNumberFormat="1" applyFont="1" applyBorder="1" applyAlignment="1">
      <alignment/>
    </xf>
    <xf numFmtId="3" fontId="107" fillId="0" borderId="0" xfId="0" applyNumberFormat="1" applyFont="1" applyAlignment="1">
      <alignment horizontal="right"/>
    </xf>
    <xf numFmtId="164" fontId="15" fillId="33" borderId="0" xfId="42" applyNumberFormat="1" applyFont="1" applyFill="1" applyBorder="1" applyAlignment="1">
      <alignment horizontal="right"/>
    </xf>
    <xf numFmtId="164" fontId="15" fillId="33" borderId="0" xfId="49" applyNumberFormat="1" applyFont="1" applyFill="1" applyBorder="1" applyAlignment="1">
      <alignment horizontal="center"/>
    </xf>
    <xf numFmtId="165" fontId="15" fillId="33" borderId="0" xfId="42" applyNumberFormat="1" applyFont="1" applyFill="1" applyBorder="1" applyAlignment="1">
      <alignment horizontal="center"/>
    </xf>
    <xf numFmtId="164" fontId="109" fillId="0" borderId="0" xfId="42" applyNumberFormat="1" applyFont="1" applyAlignment="1">
      <alignment/>
    </xf>
    <xf numFmtId="165" fontId="17" fillId="0" borderId="0" xfId="49" applyNumberFormat="1" applyFont="1" applyBorder="1" applyAlignment="1">
      <alignment/>
    </xf>
    <xf numFmtId="43" fontId="17" fillId="0" borderId="0" xfId="49" applyFont="1" applyBorder="1" applyAlignment="1">
      <alignment/>
    </xf>
    <xf numFmtId="10" fontId="15" fillId="0" borderId="0" xfId="84" applyNumberFormat="1" applyFont="1" applyBorder="1" applyAlignment="1">
      <alignment/>
    </xf>
    <xf numFmtId="43" fontId="107" fillId="0" borderId="0" xfId="42" applyFont="1" applyAlignment="1">
      <alignment/>
    </xf>
    <xf numFmtId="0" fontId="110" fillId="0" borderId="0" xfId="0" applyFont="1" applyAlignment="1">
      <alignment/>
    </xf>
    <xf numFmtId="10" fontId="16" fillId="0" borderId="0" xfId="84" applyNumberFormat="1" applyFont="1" applyAlignment="1">
      <alignment/>
    </xf>
    <xf numFmtId="164" fontId="109" fillId="0" borderId="0" xfId="42" applyNumberFormat="1" applyFont="1" applyAlignment="1">
      <alignment horizontal="right"/>
    </xf>
    <xf numFmtId="0" fontId="105" fillId="0" borderId="0" xfId="0" applyFont="1" applyAlignment="1">
      <alignment/>
    </xf>
    <xf numFmtId="0" fontId="22" fillId="0" borderId="0" xfId="0" applyFont="1" applyBorder="1" applyAlignment="1">
      <alignment/>
    </xf>
    <xf numFmtId="164" fontId="22" fillId="0" borderId="0" xfId="49" applyNumberFormat="1" applyFont="1" applyBorder="1" applyAlignment="1">
      <alignment/>
    </xf>
    <xf numFmtId="165" fontId="22" fillId="0" borderId="0" xfId="49" applyNumberFormat="1" applyFont="1" applyBorder="1" applyAlignment="1">
      <alignment/>
    </xf>
    <xf numFmtId="165" fontId="22" fillId="0" borderId="0" xfId="49" applyNumberFormat="1" applyFont="1" applyBorder="1" applyAlignment="1">
      <alignment horizontal="right"/>
    </xf>
    <xf numFmtId="43" fontId="22" fillId="0" borderId="0" xfId="49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168" fontId="22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/>
    </xf>
    <xf numFmtId="165" fontId="22" fillId="0" borderId="0" xfId="49" applyNumberFormat="1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164" fontId="23" fillId="0" borderId="0" xfId="49" applyNumberFormat="1" applyFont="1" applyBorder="1" applyAlignment="1">
      <alignment horizontal="center"/>
    </xf>
    <xf numFmtId="165" fontId="23" fillId="0" borderId="0" xfId="49" applyNumberFormat="1" applyFont="1" applyBorder="1" applyAlignment="1">
      <alignment horizontal="center"/>
    </xf>
    <xf numFmtId="165" fontId="23" fillId="0" borderId="0" xfId="49" applyNumberFormat="1" applyFont="1" applyBorder="1" applyAlignment="1">
      <alignment horizontal="right"/>
    </xf>
    <xf numFmtId="43" fontId="23" fillId="0" borderId="0" xfId="49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43" fontId="23" fillId="0" borderId="0" xfId="49" applyFont="1" applyBorder="1" applyAlignment="1">
      <alignment horizontal="center"/>
    </xf>
    <xf numFmtId="164" fontId="23" fillId="0" borderId="0" xfId="49" applyNumberFormat="1" applyFont="1" applyBorder="1" applyAlignment="1">
      <alignment horizontal="right"/>
    </xf>
    <xf numFmtId="49" fontId="111" fillId="0" borderId="0" xfId="0" applyNumberFormat="1" applyFont="1" applyAlignment="1">
      <alignment/>
    </xf>
    <xf numFmtId="164" fontId="112" fillId="0" borderId="0" xfId="42" applyNumberFormat="1" applyFont="1" applyAlignment="1">
      <alignment horizontal="right"/>
    </xf>
    <xf numFmtId="165" fontId="112" fillId="0" borderId="0" xfId="42" applyNumberFormat="1" applyFont="1" applyAlignment="1">
      <alignment horizontal="right"/>
    </xf>
    <xf numFmtId="43" fontId="112" fillId="0" borderId="0" xfId="42" applyFont="1" applyAlignment="1">
      <alignment horizontal="right"/>
    </xf>
    <xf numFmtId="4" fontId="112" fillId="0" borderId="0" xfId="42" applyNumberFormat="1" applyFont="1" applyAlignment="1">
      <alignment horizontal="right"/>
    </xf>
    <xf numFmtId="164" fontId="24" fillId="0" borderId="0" xfId="42" applyNumberFormat="1" applyFont="1" applyBorder="1" applyAlignment="1">
      <alignment horizontal="right"/>
    </xf>
    <xf numFmtId="165" fontId="24" fillId="0" borderId="0" xfId="42" applyNumberFormat="1" applyFont="1" applyBorder="1" applyAlignment="1">
      <alignment horizontal="right"/>
    </xf>
    <xf numFmtId="43" fontId="24" fillId="0" borderId="0" xfId="42" applyFont="1" applyBorder="1" applyAlignment="1">
      <alignment horizontal="right"/>
    </xf>
    <xf numFmtId="0" fontId="23" fillId="33" borderId="0" xfId="0" applyFont="1" applyFill="1" applyBorder="1" applyAlignment="1">
      <alignment/>
    </xf>
    <xf numFmtId="164" fontId="23" fillId="33" borderId="0" xfId="49" applyNumberFormat="1" applyFont="1" applyFill="1" applyBorder="1" applyAlignment="1">
      <alignment horizontal="right"/>
    </xf>
    <xf numFmtId="165" fontId="23" fillId="33" borderId="0" xfId="49" applyNumberFormat="1" applyFont="1" applyFill="1" applyBorder="1" applyAlignment="1">
      <alignment horizontal="right"/>
    </xf>
    <xf numFmtId="164" fontId="23" fillId="33" borderId="0" xfId="49" applyNumberFormat="1" applyFont="1" applyFill="1" applyBorder="1" applyAlignment="1">
      <alignment horizontal="center"/>
    </xf>
    <xf numFmtId="165" fontId="23" fillId="33" borderId="0" xfId="49" applyNumberFormat="1" applyFont="1" applyFill="1" applyBorder="1" applyAlignment="1">
      <alignment horizontal="center"/>
    </xf>
    <xf numFmtId="43" fontId="24" fillId="0" borderId="0" xfId="49" applyFont="1" applyBorder="1" applyAlignment="1">
      <alignment horizontal="right"/>
    </xf>
    <xf numFmtId="1" fontId="111" fillId="0" borderId="0" xfId="0" applyNumberFormat="1" applyFont="1" applyAlignment="1">
      <alignment horizontal="right"/>
    </xf>
    <xf numFmtId="165" fontId="111" fillId="0" borderId="0" xfId="42" applyNumberFormat="1" applyFont="1" applyAlignment="1">
      <alignment horizontal="right"/>
    </xf>
    <xf numFmtId="43" fontId="111" fillId="0" borderId="0" xfId="42" applyFont="1" applyAlignment="1">
      <alignment horizontal="right"/>
    </xf>
    <xf numFmtId="3" fontId="111" fillId="0" borderId="0" xfId="0" applyNumberFormat="1" applyFont="1" applyAlignment="1">
      <alignment horizontal="right"/>
    </xf>
    <xf numFmtId="0" fontId="113" fillId="0" borderId="0" xfId="0" applyFont="1" applyAlignment="1">
      <alignment horizontal="right"/>
    </xf>
    <xf numFmtId="164" fontId="111" fillId="0" borderId="0" xfId="42" applyNumberFormat="1" applyFont="1" applyAlignment="1">
      <alignment horizontal="right"/>
    </xf>
    <xf numFmtId="49" fontId="113" fillId="0" borderId="0" xfId="80" applyNumberFormat="1" applyFont="1">
      <alignment/>
      <protection/>
    </xf>
    <xf numFmtId="164" fontId="113" fillId="0" borderId="0" xfId="49" applyNumberFormat="1" applyFont="1" applyAlignment="1">
      <alignment/>
    </xf>
    <xf numFmtId="165" fontId="113" fillId="0" borderId="0" xfId="49" applyNumberFormat="1" applyFont="1" applyAlignment="1">
      <alignment/>
    </xf>
    <xf numFmtId="165" fontId="113" fillId="0" borderId="0" xfId="64" applyNumberFormat="1" applyFont="1" applyAlignment="1">
      <alignment horizontal="right"/>
    </xf>
    <xf numFmtId="43" fontId="22" fillId="33" borderId="0" xfId="49" applyFont="1" applyFill="1" applyBorder="1" applyAlignment="1">
      <alignment horizontal="right"/>
    </xf>
    <xf numFmtId="164" fontId="113" fillId="0" borderId="0" xfId="64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94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94" fillId="0" borderId="0" xfId="0" applyNumberFormat="1" applyFont="1" applyAlignment="1">
      <alignment horizontal="right"/>
    </xf>
    <xf numFmtId="164" fontId="17" fillId="33" borderId="0" xfId="42" applyNumberFormat="1" applyFont="1" applyFill="1" applyBorder="1" applyAlignment="1">
      <alignment horizontal="right"/>
    </xf>
    <xf numFmtId="165" fontId="17" fillId="33" borderId="0" xfId="42" applyNumberFormat="1" applyFont="1" applyFill="1" applyBorder="1" applyAlignment="1">
      <alignment horizontal="right"/>
    </xf>
    <xf numFmtId="164" fontId="17" fillId="33" borderId="0" xfId="49" applyNumberFormat="1" applyFont="1" applyFill="1" applyBorder="1" applyAlignment="1">
      <alignment horizontal="center"/>
    </xf>
    <xf numFmtId="165" fontId="17" fillId="33" borderId="0" xfId="42" applyNumberFormat="1" applyFont="1" applyFill="1" applyBorder="1" applyAlignment="1">
      <alignment horizontal="center"/>
    </xf>
    <xf numFmtId="43" fontId="17" fillId="0" borderId="0" xfId="42" applyFont="1" applyBorder="1" applyAlignment="1">
      <alignment horizontal="center"/>
    </xf>
    <xf numFmtId="43" fontId="16" fillId="0" borderId="0" xfId="49" applyFont="1" applyAlignment="1">
      <alignment horizontal="right"/>
    </xf>
    <xf numFmtId="43" fontId="15" fillId="0" borderId="0" xfId="49" applyFont="1" applyBorder="1" applyAlignment="1">
      <alignment/>
    </xf>
    <xf numFmtId="165" fontId="17" fillId="0" borderId="0" xfId="49" applyNumberFormat="1" applyFont="1" applyAlignment="1">
      <alignment horizontal="center"/>
    </xf>
    <xf numFmtId="43" fontId="17" fillId="0" borderId="0" xfId="49" applyFont="1" applyAlignment="1">
      <alignment horizontal="center"/>
    </xf>
    <xf numFmtId="10" fontId="17" fillId="0" borderId="0" xfId="84" applyNumberFormat="1" applyFont="1" applyAlignment="1">
      <alignment/>
    </xf>
    <xf numFmtId="0" fontId="25" fillId="0" borderId="11" xfId="0" applyFont="1" applyBorder="1" applyAlignment="1">
      <alignment/>
    </xf>
    <xf numFmtId="165" fontId="17" fillId="0" borderId="11" xfId="49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65" fontId="5" fillId="0" borderId="10" xfId="42" applyNumberFormat="1" applyFont="1" applyBorder="1" applyAlignment="1">
      <alignment/>
    </xf>
    <xf numFmtId="173" fontId="5" fillId="0" borderId="10" xfId="42" applyNumberFormat="1" applyFont="1" applyBorder="1" applyAlignment="1">
      <alignment/>
    </xf>
    <xf numFmtId="43" fontId="6" fillId="0" borderId="0" xfId="42" applyFont="1" applyBorder="1" applyAlignment="1">
      <alignment horizontal="right"/>
    </xf>
    <xf numFmtId="0" fontId="27" fillId="0" borderId="0" xfId="0" applyFont="1" applyBorder="1" applyAlignment="1">
      <alignment/>
    </xf>
    <xf numFmtId="164" fontId="27" fillId="0" borderId="0" xfId="42" applyNumberFormat="1" applyFont="1" applyBorder="1" applyAlignment="1">
      <alignment/>
    </xf>
    <xf numFmtId="165" fontId="27" fillId="0" borderId="0" xfId="42" applyNumberFormat="1" applyFont="1" applyBorder="1" applyAlignment="1">
      <alignment/>
    </xf>
    <xf numFmtId="164" fontId="27" fillId="0" borderId="0" xfId="49" applyNumberFormat="1" applyFont="1" applyBorder="1" applyAlignment="1">
      <alignment/>
    </xf>
    <xf numFmtId="165" fontId="27" fillId="0" borderId="0" xfId="42" applyNumberFormat="1" applyFont="1" applyBorder="1" applyAlignment="1">
      <alignment horizontal="right"/>
    </xf>
    <xf numFmtId="43" fontId="27" fillId="0" borderId="0" xfId="42" applyFont="1" applyBorder="1" applyAlignment="1">
      <alignment horizontal="right"/>
    </xf>
    <xf numFmtId="43" fontId="27" fillId="0" borderId="0" xfId="42" applyFont="1" applyBorder="1" applyAlignment="1">
      <alignment horizontal="center"/>
    </xf>
    <xf numFmtId="168" fontId="27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/>
    </xf>
    <xf numFmtId="165" fontId="27" fillId="0" borderId="0" xfId="42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164" fontId="28" fillId="0" borderId="0" xfId="42" applyNumberFormat="1" applyFont="1" applyBorder="1" applyAlignment="1">
      <alignment horizontal="center"/>
    </xf>
    <xf numFmtId="165" fontId="28" fillId="0" borderId="0" xfId="42" applyNumberFormat="1" applyFont="1" applyBorder="1" applyAlignment="1">
      <alignment horizontal="center"/>
    </xf>
    <xf numFmtId="164" fontId="28" fillId="0" borderId="0" xfId="49" applyNumberFormat="1" applyFont="1" applyBorder="1" applyAlignment="1">
      <alignment horizontal="center"/>
    </xf>
    <xf numFmtId="165" fontId="28" fillId="0" borderId="0" xfId="42" applyNumberFormat="1" applyFont="1" applyBorder="1" applyAlignment="1">
      <alignment horizontal="right"/>
    </xf>
    <xf numFmtId="43" fontId="28" fillId="0" borderId="0" xfId="42" applyFont="1" applyBorder="1" applyAlignment="1">
      <alignment horizontal="right"/>
    </xf>
    <xf numFmtId="43" fontId="28" fillId="0" borderId="0" xfId="42" applyFont="1" applyBorder="1" applyAlignment="1">
      <alignment horizontal="center"/>
    </xf>
    <xf numFmtId="164" fontId="28" fillId="0" borderId="0" xfId="42" applyNumberFormat="1" applyFont="1" applyBorder="1" applyAlignment="1">
      <alignment horizontal="right"/>
    </xf>
    <xf numFmtId="49" fontId="114" fillId="0" borderId="0" xfId="0" applyNumberFormat="1" applyFont="1" applyAlignment="1">
      <alignment/>
    </xf>
    <xf numFmtId="1" fontId="115" fillId="0" borderId="0" xfId="0" applyNumberFormat="1" applyFont="1" applyAlignment="1">
      <alignment horizontal="right"/>
    </xf>
    <xf numFmtId="165" fontId="115" fillId="0" borderId="0" xfId="42" applyNumberFormat="1" applyFont="1" applyAlignment="1">
      <alignment horizontal="right"/>
    </xf>
    <xf numFmtId="43" fontId="115" fillId="0" borderId="0" xfId="42" applyFont="1" applyAlignment="1">
      <alignment horizontal="right"/>
    </xf>
    <xf numFmtId="164" fontId="29" fillId="0" borderId="0" xfId="42" applyNumberFormat="1" applyFont="1" applyBorder="1" applyAlignment="1">
      <alignment horizontal="right"/>
    </xf>
    <xf numFmtId="165" fontId="29" fillId="0" borderId="0" xfId="42" applyNumberFormat="1" applyFont="1" applyBorder="1" applyAlignment="1">
      <alignment horizontal="right"/>
    </xf>
    <xf numFmtId="43" fontId="29" fillId="0" borderId="0" xfId="42" applyFont="1" applyBorder="1" applyAlignment="1">
      <alignment horizontal="right"/>
    </xf>
    <xf numFmtId="0" fontId="28" fillId="33" borderId="0" xfId="0" applyFont="1" applyFill="1" applyBorder="1" applyAlignment="1">
      <alignment/>
    </xf>
    <xf numFmtId="164" fontId="28" fillId="33" borderId="0" xfId="42" applyNumberFormat="1" applyFont="1" applyFill="1" applyBorder="1" applyAlignment="1">
      <alignment horizontal="right"/>
    </xf>
    <xf numFmtId="165" fontId="28" fillId="33" borderId="0" xfId="42" applyNumberFormat="1" applyFont="1" applyFill="1" applyBorder="1" applyAlignment="1">
      <alignment horizontal="right"/>
    </xf>
    <xf numFmtId="164" fontId="28" fillId="33" borderId="0" xfId="49" applyNumberFormat="1" applyFont="1" applyFill="1" applyBorder="1" applyAlignment="1">
      <alignment horizontal="center"/>
    </xf>
    <xf numFmtId="165" fontId="28" fillId="33" borderId="0" xfId="42" applyNumberFormat="1" applyFont="1" applyFill="1" applyBorder="1" applyAlignment="1">
      <alignment horizontal="center"/>
    </xf>
    <xf numFmtId="1" fontId="116" fillId="0" borderId="0" xfId="0" applyNumberFormat="1" applyFont="1" applyAlignment="1">
      <alignment/>
    </xf>
    <xf numFmtId="165" fontId="116" fillId="0" borderId="0" xfId="42" applyNumberFormat="1" applyFont="1" applyAlignment="1">
      <alignment/>
    </xf>
    <xf numFmtId="165" fontId="116" fillId="0" borderId="0" xfId="42" applyNumberFormat="1" applyFont="1" applyAlignment="1">
      <alignment/>
    </xf>
    <xf numFmtId="43" fontId="116" fillId="0" borderId="0" xfId="42" applyFont="1" applyAlignment="1">
      <alignment horizontal="right"/>
    </xf>
    <xf numFmtId="43" fontId="116" fillId="0" borderId="0" xfId="42" applyFont="1" applyAlignment="1">
      <alignment/>
    </xf>
    <xf numFmtId="0" fontId="89" fillId="0" borderId="0" xfId="0" applyFont="1" applyAlignment="1">
      <alignment/>
    </xf>
    <xf numFmtId="1" fontId="117" fillId="0" borderId="0" xfId="0" applyNumberFormat="1" applyFont="1" applyAlignment="1">
      <alignment/>
    </xf>
    <xf numFmtId="165" fontId="117" fillId="0" borderId="0" xfId="42" applyNumberFormat="1" applyFont="1" applyAlignment="1">
      <alignment/>
    </xf>
    <xf numFmtId="165" fontId="117" fillId="0" borderId="0" xfId="42" applyNumberFormat="1" applyFont="1" applyAlignment="1">
      <alignment/>
    </xf>
    <xf numFmtId="43" fontId="117" fillId="0" borderId="0" xfId="42" applyFont="1" applyAlignment="1">
      <alignment horizontal="right"/>
    </xf>
    <xf numFmtId="43" fontId="117" fillId="0" borderId="0" xfId="42" applyFont="1" applyAlignment="1">
      <alignment/>
    </xf>
    <xf numFmtId="3" fontId="117" fillId="0" borderId="0" xfId="0" applyNumberFormat="1" applyFont="1" applyAlignment="1">
      <alignment/>
    </xf>
    <xf numFmtId="165" fontId="117" fillId="0" borderId="0" xfId="42" applyNumberFormat="1" applyFont="1" applyAlignment="1">
      <alignment horizontal="right"/>
    </xf>
    <xf numFmtId="165" fontId="6" fillId="0" borderId="0" xfId="42" applyNumberFormat="1" applyFont="1" applyBorder="1" applyAlignment="1">
      <alignment horizontal="right"/>
    </xf>
    <xf numFmtId="1" fontId="114" fillId="0" borderId="0" xfId="0" applyNumberFormat="1" applyFont="1" applyAlignment="1">
      <alignment/>
    </xf>
    <xf numFmtId="4" fontId="114" fillId="0" borderId="0" xfId="0" applyNumberFormat="1" applyFont="1" applyAlignment="1">
      <alignment/>
    </xf>
    <xf numFmtId="172" fontId="114" fillId="0" borderId="0" xfId="0" applyNumberFormat="1" applyFont="1" applyAlignment="1">
      <alignment/>
    </xf>
    <xf numFmtId="4" fontId="114" fillId="0" borderId="0" xfId="0" applyNumberFormat="1" applyFont="1" applyAlignment="1">
      <alignment/>
    </xf>
    <xf numFmtId="43" fontId="114" fillId="0" borderId="0" xfId="42" applyFont="1" applyAlignment="1">
      <alignment horizontal="right"/>
    </xf>
    <xf numFmtId="0" fontId="114" fillId="0" borderId="0" xfId="0" applyFont="1" applyAlignment="1">
      <alignment/>
    </xf>
    <xf numFmtId="0" fontId="114" fillId="0" borderId="0" xfId="0" applyFont="1" applyAlignment="1">
      <alignment/>
    </xf>
    <xf numFmtId="2" fontId="114" fillId="0" borderId="0" xfId="0" applyNumberFormat="1" applyFont="1" applyAlignment="1">
      <alignment/>
    </xf>
    <xf numFmtId="171" fontId="114" fillId="0" borderId="0" xfId="0" applyNumberFormat="1" applyFont="1" applyAlignment="1">
      <alignment/>
    </xf>
    <xf numFmtId="171" fontId="114" fillId="0" borderId="0" xfId="0" applyNumberFormat="1" applyFont="1" applyAlignment="1">
      <alignment/>
    </xf>
    <xf numFmtId="10" fontId="0" fillId="0" borderId="0" xfId="83" applyNumberFormat="1" applyFont="1" applyAlignment="1">
      <alignment/>
    </xf>
    <xf numFmtId="164" fontId="95" fillId="0" borderId="0" xfId="42" applyNumberFormat="1" applyFont="1" applyAlignment="1">
      <alignment horizontal="right"/>
    </xf>
    <xf numFmtId="164" fontId="18" fillId="33" borderId="0" xfId="42" applyNumberFormat="1" applyFont="1" applyFill="1" applyBorder="1" applyAlignment="1">
      <alignment horizontal="right"/>
    </xf>
    <xf numFmtId="165" fontId="18" fillId="33" borderId="0" xfId="42" applyNumberFormat="1" applyFont="1" applyFill="1" applyBorder="1" applyAlignment="1">
      <alignment horizontal="right"/>
    </xf>
    <xf numFmtId="165" fontId="18" fillId="33" borderId="0" xfId="42" applyNumberFormat="1" applyFont="1" applyFill="1" applyBorder="1" applyAlignment="1">
      <alignment horizontal="center"/>
    </xf>
    <xf numFmtId="43" fontId="19" fillId="0" borderId="0" xfId="42" applyFont="1" applyBorder="1" applyAlignment="1">
      <alignment horizontal="right"/>
    </xf>
    <xf numFmtId="43" fontId="18" fillId="0" borderId="0" xfId="42" applyFont="1" applyBorder="1" applyAlignment="1">
      <alignment horizontal="center"/>
    </xf>
    <xf numFmtId="165" fontId="96" fillId="0" borderId="0" xfId="42" applyNumberFormat="1" applyFont="1" applyAlignment="1">
      <alignment/>
    </xf>
    <xf numFmtId="165" fontId="96" fillId="0" borderId="0" xfId="42" applyNumberFormat="1" applyFont="1" applyAlignment="1">
      <alignment horizontal="right"/>
    </xf>
    <xf numFmtId="43" fontId="96" fillId="0" borderId="0" xfId="42" applyFont="1" applyAlignment="1">
      <alignment horizontal="center"/>
    </xf>
    <xf numFmtId="165" fontId="96" fillId="0" borderId="0" xfId="42" applyNumberFormat="1" applyFont="1" applyAlignment="1">
      <alignment horizontal="left"/>
    </xf>
    <xf numFmtId="43" fontId="3" fillId="0" borderId="0" xfId="42" applyFont="1" applyAlignment="1">
      <alignment horizontal="center"/>
    </xf>
    <xf numFmtId="165" fontId="3" fillId="33" borderId="0" xfId="42" applyNumberFormat="1" applyFont="1" applyFill="1" applyBorder="1" applyAlignment="1">
      <alignment horizontal="right"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 horizontal="right"/>
    </xf>
    <xf numFmtId="43" fontId="3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center"/>
    </xf>
    <xf numFmtId="165" fontId="3" fillId="0" borderId="0" xfId="42" applyNumberFormat="1" applyFont="1" applyBorder="1" applyAlignment="1">
      <alignment horizontal="center"/>
    </xf>
    <xf numFmtId="164" fontId="18" fillId="0" borderId="0" xfId="42" applyNumberFormat="1" applyFont="1" applyBorder="1" applyAlignment="1">
      <alignment horizontal="center"/>
    </xf>
    <xf numFmtId="165" fontId="18" fillId="0" borderId="0" xfId="42" applyNumberFormat="1" applyFont="1" applyBorder="1" applyAlignment="1">
      <alignment horizontal="center"/>
    </xf>
    <xf numFmtId="165" fontId="18" fillId="0" borderId="0" xfId="42" applyNumberFormat="1" applyFont="1" applyBorder="1" applyAlignment="1">
      <alignment horizontal="right"/>
    </xf>
    <xf numFmtId="43" fontId="18" fillId="0" borderId="0" xfId="42" applyFont="1" applyBorder="1" applyAlignment="1">
      <alignment horizontal="right"/>
    </xf>
    <xf numFmtId="164" fontId="18" fillId="0" borderId="0" xfId="42" applyNumberFormat="1" applyFont="1" applyBorder="1" applyAlignment="1">
      <alignment horizontal="right"/>
    </xf>
    <xf numFmtId="1" fontId="118" fillId="0" borderId="0" xfId="0" applyNumberFormat="1" applyFont="1" applyAlignment="1">
      <alignment horizontal="right"/>
    </xf>
    <xf numFmtId="165" fontId="118" fillId="0" borderId="0" xfId="42" applyNumberFormat="1" applyFont="1" applyAlignment="1">
      <alignment horizontal="right"/>
    </xf>
    <xf numFmtId="43" fontId="118" fillId="0" borderId="0" xfId="42" applyFont="1" applyAlignment="1">
      <alignment horizontal="right"/>
    </xf>
    <xf numFmtId="164" fontId="19" fillId="0" borderId="0" xfId="42" applyNumberFormat="1" applyFont="1" applyBorder="1" applyAlignment="1">
      <alignment horizontal="right"/>
    </xf>
    <xf numFmtId="165" fontId="19" fillId="0" borderId="0" xfId="42" applyNumberFormat="1" applyFont="1" applyBorder="1" applyAlignment="1">
      <alignment horizontal="right"/>
    </xf>
    <xf numFmtId="0" fontId="119" fillId="0" borderId="0" xfId="0" applyFont="1" applyAlignment="1">
      <alignment horizontal="right"/>
    </xf>
    <xf numFmtId="164" fontId="118" fillId="0" borderId="0" xfId="42" applyNumberFormat="1" applyFont="1" applyAlignment="1">
      <alignment horizontal="right"/>
    </xf>
    <xf numFmtId="3" fontId="118" fillId="0" borderId="0" xfId="0" applyNumberFormat="1" applyFont="1" applyAlignment="1">
      <alignment horizontal="right"/>
    </xf>
    <xf numFmtId="1" fontId="120" fillId="0" borderId="0" xfId="0" applyNumberFormat="1" applyFont="1" applyAlignment="1">
      <alignment/>
    </xf>
    <xf numFmtId="165" fontId="120" fillId="0" borderId="0" xfId="42" applyNumberFormat="1" applyFont="1" applyAlignment="1">
      <alignment/>
    </xf>
    <xf numFmtId="165" fontId="120" fillId="0" borderId="0" xfId="42" applyNumberFormat="1" applyFont="1" applyAlignment="1">
      <alignment/>
    </xf>
    <xf numFmtId="43" fontId="120" fillId="0" borderId="0" xfId="42" applyFont="1" applyAlignment="1">
      <alignment horizontal="right"/>
    </xf>
    <xf numFmtId="43" fontId="120" fillId="0" borderId="0" xfId="42" applyFont="1" applyAlignment="1">
      <alignment/>
    </xf>
    <xf numFmtId="3" fontId="120" fillId="0" borderId="0" xfId="0" applyNumberFormat="1" applyFont="1" applyAlignment="1">
      <alignment/>
    </xf>
    <xf numFmtId="165" fontId="120" fillId="0" borderId="0" xfId="42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5" fillId="0" borderId="0" xfId="49" applyNumberFormat="1" applyFont="1" applyBorder="1" applyAlignment="1">
      <alignment horizontal="right" vertical="center"/>
    </xf>
    <xf numFmtId="165" fontId="5" fillId="0" borderId="0" xfId="49" applyNumberFormat="1" applyFont="1" applyBorder="1" applyAlignment="1">
      <alignment horizontal="right" vertical="center"/>
    </xf>
    <xf numFmtId="166" fontId="5" fillId="0" borderId="0" xfId="49" applyNumberFormat="1" applyFont="1" applyBorder="1" applyAlignment="1">
      <alignment horizontal="right" vertical="center"/>
    </xf>
    <xf numFmtId="10" fontId="5" fillId="0" borderId="0" xfId="84" applyNumberFormat="1" applyFont="1" applyBorder="1" applyAlignment="1">
      <alignment horizontal="right" vertical="center"/>
    </xf>
    <xf numFmtId="164" fontId="6" fillId="0" borderId="0" xfId="49" applyNumberFormat="1" applyFont="1" applyBorder="1" applyAlignment="1">
      <alignment horizontal="right" vertical="center"/>
    </xf>
    <xf numFmtId="165" fontId="6" fillId="0" borderId="0" xfId="49" applyNumberFormat="1" applyFont="1" applyBorder="1" applyAlignment="1">
      <alignment horizontal="right" vertical="center"/>
    </xf>
    <xf numFmtId="166" fontId="6" fillId="0" borderId="0" xfId="49" applyNumberFormat="1" applyFont="1" applyBorder="1" applyAlignment="1">
      <alignment horizontal="right" vertical="center"/>
    </xf>
    <xf numFmtId="10" fontId="6" fillId="0" borderId="0" xfId="84" applyNumberFormat="1" applyFont="1" applyBorder="1" applyAlignment="1">
      <alignment horizontal="right" vertical="center"/>
    </xf>
    <xf numFmtId="165" fontId="6" fillId="0" borderId="0" xfId="42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49" applyNumberFormat="1" applyFont="1" applyAlignment="1">
      <alignment horizontal="left" vertical="center"/>
    </xf>
    <xf numFmtId="165" fontId="5" fillId="0" borderId="0" xfId="49" applyNumberFormat="1" applyFont="1" applyAlignment="1">
      <alignment vertical="center"/>
    </xf>
    <xf numFmtId="166" fontId="5" fillId="0" borderId="0" xfId="49" applyNumberFormat="1" applyFont="1" applyAlignment="1">
      <alignment horizontal="right" vertical="center"/>
    </xf>
    <xf numFmtId="166" fontId="5" fillId="0" borderId="0" xfId="0" applyNumberFormat="1" applyFont="1" applyAlignment="1">
      <alignment horizontal="center" vertical="center"/>
    </xf>
    <xf numFmtId="164" fontId="5" fillId="0" borderId="11" xfId="49" applyNumberFormat="1" applyFont="1" applyBorder="1" applyAlignment="1">
      <alignment horizontal="left" vertical="center"/>
    </xf>
    <xf numFmtId="165" fontId="5" fillId="0" borderId="11" xfId="49" applyNumberFormat="1" applyFont="1" applyBorder="1" applyAlignment="1">
      <alignment vertical="center"/>
    </xf>
    <xf numFmtId="166" fontId="5" fillId="0" borderId="11" xfId="49" applyNumberFormat="1" applyFont="1" applyBorder="1" applyAlignment="1">
      <alignment horizontal="right" vertical="center"/>
    </xf>
    <xf numFmtId="164" fontId="5" fillId="0" borderId="10" xfId="49" applyNumberFormat="1" applyFont="1" applyBorder="1" applyAlignment="1">
      <alignment vertical="center"/>
    </xf>
    <xf numFmtId="165" fontId="5" fillId="0" borderId="10" xfId="49" applyNumberFormat="1" applyFont="1" applyBorder="1" applyAlignment="1">
      <alignment vertical="center"/>
    </xf>
    <xf numFmtId="166" fontId="5" fillId="0" borderId="10" xfId="49" applyNumberFormat="1" applyFont="1" applyBorder="1" applyAlignment="1">
      <alignment horizontal="right" vertical="center"/>
    </xf>
    <xf numFmtId="166" fontId="5" fillId="0" borderId="10" xfId="0" applyNumberFormat="1" applyFont="1" applyBorder="1" applyAlignment="1">
      <alignment horizontal="center" vertical="center"/>
    </xf>
    <xf numFmtId="166" fontId="5" fillId="0" borderId="10" xfId="49" applyNumberFormat="1" applyFont="1" applyBorder="1" applyAlignment="1">
      <alignment vertical="center"/>
    </xf>
    <xf numFmtId="166" fontId="5" fillId="0" borderId="10" xfId="49" applyNumberFormat="1" applyFont="1" applyBorder="1" applyAlignment="1">
      <alignment horizontal="center" vertical="center"/>
    </xf>
    <xf numFmtId="165" fontId="5" fillId="0" borderId="10" xfId="42" applyNumberFormat="1" applyFont="1" applyBorder="1" applyAlignment="1">
      <alignment vertical="center"/>
    </xf>
    <xf numFmtId="173" fontId="5" fillId="0" borderId="10" xfId="42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164" fontId="5" fillId="0" borderId="0" xfId="49" applyNumberFormat="1" applyFont="1" applyBorder="1" applyAlignment="1">
      <alignment vertical="center"/>
    </xf>
    <xf numFmtId="165" fontId="5" fillId="0" borderId="0" xfId="49" applyNumberFormat="1" applyFont="1" applyBorder="1" applyAlignment="1">
      <alignment vertical="center"/>
    </xf>
    <xf numFmtId="16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64" fontId="5" fillId="0" borderId="11" xfId="49" applyNumberFormat="1" applyFont="1" applyBorder="1" applyAlignment="1">
      <alignment vertical="center"/>
    </xf>
    <xf numFmtId="0" fontId="5" fillId="0" borderId="11" xfId="49" applyNumberFormat="1" applyFont="1" applyBorder="1" applyAlignment="1">
      <alignment horizontal="center" vertical="center"/>
    </xf>
    <xf numFmtId="164" fontId="6" fillId="0" borderId="0" xfId="49" applyNumberFormat="1" applyFont="1" applyBorder="1" applyAlignment="1">
      <alignment horizontal="left" vertical="center"/>
    </xf>
    <xf numFmtId="165" fontId="6" fillId="0" borderId="0" xfId="49" applyNumberFormat="1" applyFont="1" applyBorder="1" applyAlignment="1">
      <alignment vertical="center"/>
    </xf>
    <xf numFmtId="166" fontId="6" fillId="0" borderId="0" xfId="0" applyNumberFormat="1" applyFont="1" applyBorder="1" applyAlignment="1">
      <alignment horizontal="center" vertical="center"/>
    </xf>
    <xf numFmtId="166" fontId="5" fillId="0" borderId="11" xfId="49" applyNumberFormat="1" applyFont="1" applyBorder="1" applyAlignment="1">
      <alignment vertical="center"/>
    </xf>
    <xf numFmtId="166" fontId="5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5" fillId="0" borderId="0" xfId="49" applyNumberFormat="1" applyFont="1" applyBorder="1" applyAlignment="1">
      <alignment vertical="center"/>
    </xf>
    <xf numFmtId="165" fontId="2" fillId="0" borderId="0" xfId="49" applyNumberFormat="1" applyFont="1" applyBorder="1" applyAlignment="1">
      <alignment vertical="center"/>
    </xf>
    <xf numFmtId="43" fontId="6" fillId="0" borderId="0" xfId="49" applyFont="1" applyBorder="1" applyAlignment="1">
      <alignment horizontal="right" vertical="center"/>
    </xf>
    <xf numFmtId="43" fontId="6" fillId="0" borderId="0" xfId="42" applyFont="1" applyBorder="1" applyAlignment="1">
      <alignment horizontal="right" vertical="center"/>
    </xf>
    <xf numFmtId="10" fontId="5" fillId="0" borderId="0" xfId="84" applyNumberFormat="1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165" fontId="15" fillId="0" borderId="0" xfId="49" applyNumberFormat="1" applyFont="1" applyAlignment="1">
      <alignment horizontal="left" vertical="center"/>
    </xf>
    <xf numFmtId="43" fontId="15" fillId="0" borderId="0" xfId="49" applyFont="1" applyAlignment="1">
      <alignment vertical="center"/>
    </xf>
    <xf numFmtId="165" fontId="15" fillId="0" borderId="0" xfId="49" applyNumberFormat="1" applyFont="1" applyAlignment="1">
      <alignment vertical="center"/>
    </xf>
    <xf numFmtId="0" fontId="106" fillId="0" borderId="0" xfId="0" applyFont="1" applyBorder="1" applyAlignment="1">
      <alignment vertical="center"/>
    </xf>
    <xf numFmtId="43" fontId="15" fillId="0" borderId="0" xfId="49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165" fontId="15" fillId="0" borderId="0" xfId="49" applyNumberFormat="1" applyFont="1" applyAlignment="1">
      <alignment horizontal="center" vertical="center"/>
    </xf>
    <xf numFmtId="43" fontId="15" fillId="0" borderId="0" xfId="49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65" fontId="9" fillId="0" borderId="0" xfId="49" applyNumberFormat="1" applyFont="1" applyAlignment="1">
      <alignment horizontal="right" vertical="center"/>
    </xf>
    <xf numFmtId="165" fontId="16" fillId="0" borderId="0" xfId="49" applyNumberFormat="1" applyFont="1" applyAlignment="1">
      <alignment vertical="center"/>
    </xf>
    <xf numFmtId="165" fontId="16" fillId="0" borderId="0" xfId="49" applyNumberFormat="1" applyFont="1" applyAlignment="1">
      <alignment horizontal="right" vertical="center"/>
    </xf>
    <xf numFmtId="43" fontId="16" fillId="0" borderId="0" xfId="49" applyFont="1" applyAlignment="1">
      <alignment horizontal="right" vertical="center"/>
    </xf>
    <xf numFmtId="165" fontId="15" fillId="0" borderId="0" xfId="49" applyNumberFormat="1" applyFont="1" applyAlignment="1">
      <alignment horizontal="right" vertical="center"/>
    </xf>
    <xf numFmtId="43" fontId="15" fillId="0" borderId="0" xfId="49" applyFont="1" applyAlignment="1">
      <alignment horizontal="right" vertical="center"/>
    </xf>
    <xf numFmtId="164" fontId="17" fillId="0" borderId="0" xfId="49" applyNumberFormat="1" applyFont="1" applyAlignment="1">
      <alignment vertical="center"/>
    </xf>
    <xf numFmtId="165" fontId="17" fillId="0" borderId="0" xfId="49" applyNumberFormat="1" applyFont="1" applyAlignment="1">
      <alignment vertical="center"/>
    </xf>
    <xf numFmtId="43" fontId="17" fillId="0" borderId="0" xfId="49" applyFont="1" applyAlignment="1">
      <alignment vertical="center"/>
    </xf>
    <xf numFmtId="43" fontId="17" fillId="0" borderId="0" xfId="49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164" fontId="16" fillId="0" borderId="0" xfId="49" applyNumberFormat="1" applyFont="1" applyAlignment="1">
      <alignment vertical="center"/>
    </xf>
    <xf numFmtId="10" fontId="15" fillId="0" borderId="0" xfId="84" applyNumberFormat="1" applyFont="1" applyAlignment="1">
      <alignment vertical="center"/>
    </xf>
    <xf numFmtId="0" fontId="15" fillId="0" borderId="0" xfId="0" applyFont="1" applyBorder="1" applyAlignment="1">
      <alignment vertical="center"/>
    </xf>
    <xf numFmtId="10" fontId="16" fillId="0" borderId="0" xfId="84" applyNumberFormat="1" applyFont="1" applyBorder="1" applyAlignment="1">
      <alignment vertical="center"/>
    </xf>
    <xf numFmtId="165" fontId="15" fillId="0" borderId="0" xfId="42" applyNumberFormat="1" applyFont="1" applyAlignment="1">
      <alignment vertical="center"/>
    </xf>
    <xf numFmtId="43" fontId="15" fillId="0" borderId="0" xfId="42" applyFont="1" applyAlignment="1">
      <alignment vertical="center"/>
    </xf>
    <xf numFmtId="165" fontId="15" fillId="0" borderId="0" xfId="42" applyNumberFormat="1" applyFont="1" applyAlignment="1">
      <alignment horizontal="center" vertical="center"/>
    </xf>
    <xf numFmtId="43" fontId="15" fillId="0" borderId="0" xfId="42" applyFont="1" applyAlignment="1">
      <alignment horizontal="center" vertical="center"/>
    </xf>
    <xf numFmtId="43" fontId="16" fillId="0" borderId="0" xfId="49" applyFont="1" applyAlignment="1">
      <alignment horizontal="center" vertical="center"/>
    </xf>
    <xf numFmtId="164" fontId="15" fillId="0" borderId="0" xfId="49" applyNumberFormat="1" applyFont="1" applyAlignment="1">
      <alignment vertical="center"/>
    </xf>
    <xf numFmtId="0" fontId="106" fillId="0" borderId="0" xfId="0" applyFont="1" applyAlignment="1">
      <alignment vertical="center"/>
    </xf>
    <xf numFmtId="165" fontId="17" fillId="0" borderId="0" xfId="42" applyNumberFormat="1" applyFont="1" applyAlignment="1">
      <alignment vertical="center"/>
    </xf>
    <xf numFmtId="43" fontId="17" fillId="0" borderId="0" xfId="42" applyFont="1" applyAlignment="1">
      <alignment vertical="center"/>
    </xf>
    <xf numFmtId="43" fontId="17" fillId="0" borderId="0" xfId="42" applyFont="1" applyBorder="1" applyAlignment="1">
      <alignment vertical="center"/>
    </xf>
    <xf numFmtId="10" fontId="15" fillId="0" borderId="0" xfId="84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0" fontId="17" fillId="0" borderId="0" xfId="84" applyNumberFormat="1" applyFont="1" applyAlignment="1">
      <alignment vertical="center"/>
    </xf>
    <xf numFmtId="0" fontId="110" fillId="0" borderId="0" xfId="0" applyFont="1" applyAlignment="1">
      <alignment vertical="center"/>
    </xf>
    <xf numFmtId="43" fontId="121" fillId="0" borderId="0" xfId="42" applyFont="1" applyAlignment="1">
      <alignment vertical="center"/>
    </xf>
    <xf numFmtId="43" fontId="106" fillId="0" borderId="0" xfId="42" applyFont="1" applyAlignment="1">
      <alignment vertical="center"/>
    </xf>
    <xf numFmtId="10" fontId="15" fillId="0" borderId="0" xfId="84" applyNumberFormat="1" applyFont="1" applyBorder="1" applyAlignment="1">
      <alignment horizontal="right" vertical="center"/>
    </xf>
    <xf numFmtId="43" fontId="16" fillId="0" borderId="0" xfId="49" applyFont="1" applyAlignment="1">
      <alignment vertical="center"/>
    </xf>
    <xf numFmtId="10" fontId="32" fillId="0" borderId="0" xfId="84" applyNumberFormat="1" applyFont="1" applyAlignment="1">
      <alignment horizontal="center" vertical="center"/>
    </xf>
    <xf numFmtId="164" fontId="16" fillId="0" borderId="0" xfId="42" applyNumberFormat="1" applyFont="1" applyAlignment="1">
      <alignment horizontal="right" vertical="center"/>
    </xf>
    <xf numFmtId="165" fontId="16" fillId="0" borderId="0" xfId="42" applyNumberFormat="1" applyFont="1" applyAlignment="1">
      <alignment vertical="center"/>
    </xf>
    <xf numFmtId="43" fontId="16" fillId="0" borderId="0" xfId="42" applyFont="1" applyAlignment="1">
      <alignment vertical="center"/>
    </xf>
    <xf numFmtId="10" fontId="16" fillId="0" borderId="0" xfId="84" applyNumberFormat="1" applyFont="1" applyAlignment="1">
      <alignment horizontal="center" vertical="center"/>
    </xf>
    <xf numFmtId="164" fontId="15" fillId="0" borderId="0" xfId="42" applyNumberFormat="1" applyFont="1" applyAlignment="1">
      <alignment horizontal="right" vertical="center"/>
    </xf>
    <xf numFmtId="10" fontId="15" fillId="0" borderId="0" xfId="83" applyNumberFormat="1" applyFont="1" applyAlignment="1">
      <alignment vertical="center"/>
    </xf>
    <xf numFmtId="165" fontId="106" fillId="0" borderId="0" xfId="42" applyNumberFormat="1" applyFont="1" applyAlignment="1">
      <alignment vertical="center"/>
    </xf>
    <xf numFmtId="165" fontId="17" fillId="0" borderId="0" xfId="42" applyNumberFormat="1" applyFont="1" applyAlignment="1">
      <alignment horizontal="center" vertical="center"/>
    </xf>
    <xf numFmtId="43" fontId="17" fillId="0" borderId="0" xfId="42" applyFont="1" applyAlignment="1">
      <alignment horizontal="center" vertical="center"/>
    </xf>
    <xf numFmtId="165" fontId="31" fillId="0" borderId="0" xfId="42" applyNumberFormat="1" applyFont="1" applyAlignment="1">
      <alignment vertical="center"/>
    </xf>
    <xf numFmtId="165" fontId="15" fillId="0" borderId="0" xfId="42" applyNumberFormat="1" applyFont="1" applyBorder="1" applyAlignment="1">
      <alignment vertical="center"/>
    </xf>
    <xf numFmtId="43" fontId="15" fillId="0" borderId="0" xfId="42" applyFont="1" applyBorder="1" applyAlignment="1">
      <alignment vertical="center"/>
    </xf>
    <xf numFmtId="164" fontId="15" fillId="0" borderId="0" xfId="42" applyNumberFormat="1" applyFont="1" applyAlignment="1">
      <alignment horizontal="center" vertical="center"/>
    </xf>
    <xf numFmtId="164" fontId="17" fillId="0" borderId="0" xfId="42" applyNumberFormat="1" applyFont="1" applyAlignment="1">
      <alignment horizontal="right" vertical="center"/>
    </xf>
    <xf numFmtId="164" fontId="17" fillId="0" borderId="0" xfId="42" applyNumberFormat="1" applyFont="1" applyAlignment="1">
      <alignment vertical="center"/>
    </xf>
    <xf numFmtId="10" fontId="17" fillId="0" borderId="0" xfId="84" applyNumberFormat="1" applyFont="1" applyAlignment="1">
      <alignment horizontal="center" vertical="center"/>
    </xf>
    <xf numFmtId="164" fontId="121" fillId="0" borderId="0" xfId="42" applyNumberFormat="1" applyFont="1" applyAlignment="1">
      <alignment vertical="center"/>
    </xf>
    <xf numFmtId="165" fontId="121" fillId="0" borderId="0" xfId="42" applyNumberFormat="1" applyFont="1" applyAlignment="1">
      <alignment vertical="center"/>
    </xf>
    <xf numFmtId="10" fontId="121" fillId="0" borderId="0" xfId="83" applyNumberFormat="1" applyFont="1" applyAlignment="1">
      <alignment vertical="center"/>
    </xf>
    <xf numFmtId="10" fontId="121" fillId="0" borderId="0" xfId="42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4" xfId="46"/>
    <cellStyle name="Comma 16" xfId="47"/>
    <cellStyle name="Comma 18" xfId="48"/>
    <cellStyle name="Comma 2" xfId="49"/>
    <cellStyle name="Comma 20" xfId="50"/>
    <cellStyle name="Comma 22" xfId="51"/>
    <cellStyle name="Comma 24" xfId="52"/>
    <cellStyle name="Comma 26" xfId="53"/>
    <cellStyle name="Comma 28" xfId="54"/>
    <cellStyle name="Comma 30" xfId="55"/>
    <cellStyle name="Comma 32" xfId="56"/>
    <cellStyle name="Comma 34" xfId="57"/>
    <cellStyle name="Comma 36" xfId="58"/>
    <cellStyle name="Comma 38" xfId="59"/>
    <cellStyle name="Comma 4" xfId="60"/>
    <cellStyle name="Comma 40" xfId="61"/>
    <cellStyle name="Comma 42" xfId="62"/>
    <cellStyle name="Comma 43" xfId="63"/>
    <cellStyle name="Comma 46" xfId="64"/>
    <cellStyle name="Comma 6" xfId="65"/>
    <cellStyle name="Comma 8" xfId="66"/>
    <cellStyle name="Currency" xfId="67"/>
    <cellStyle name="Currency [0]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2" xfId="79"/>
    <cellStyle name="Normal 46" xfId="80"/>
    <cellStyle name="Note" xfId="81"/>
    <cellStyle name="Output" xfId="82"/>
    <cellStyle name="Percent" xfId="83"/>
    <cellStyle name="Percent 2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externalLink" Target="externalLinks/externalLink2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PTO%20DATE%20GARDEN%20AVERAG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55">
          <cell r="C55">
            <v>0</v>
          </cell>
          <cell r="D55">
            <v>0</v>
          </cell>
          <cell r="E55">
            <v>0</v>
          </cell>
        </row>
        <row r="56">
          <cell r="E56" t="str">
            <v>Sale No. 28</v>
          </cell>
        </row>
        <row r="57">
          <cell r="C57" t="str">
            <v>%</v>
          </cell>
          <cell r="D57" t="str">
            <v>Pkgs.</v>
          </cell>
          <cell r="E57" t="str">
            <v>Kgs.</v>
          </cell>
          <cell r="G57" t="str">
            <v>Av.Pr.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showGridLines="0"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6.7109375" style="698" customWidth="1"/>
    <col min="2" max="2" width="7.57421875" style="698" customWidth="1"/>
    <col min="3" max="3" width="12.57421875" style="717" customWidth="1"/>
    <col min="4" max="4" width="12.7109375" style="707" customWidth="1"/>
    <col min="5" max="5" width="14.28125" style="698" customWidth="1"/>
    <col min="6" max="6" width="13.57421875" style="717" customWidth="1"/>
    <col min="7" max="7" width="9.8515625" style="707" customWidth="1"/>
    <col min="8" max="8" width="8.8515625" style="707" customWidth="1"/>
    <col min="9" max="9" width="9.28125" style="664" customWidth="1"/>
    <col min="10" max="10" width="21.28125" style="195" bestFit="1" customWidth="1"/>
    <col min="11" max="16384" width="9.140625" style="195" customWidth="1"/>
  </cols>
  <sheetData>
    <row r="1" spans="1:9" ht="13.5" customHeight="1">
      <c r="A1" s="665"/>
      <c r="B1" s="665"/>
      <c r="C1" s="666" t="s">
        <v>3</v>
      </c>
      <c r="D1" s="667"/>
      <c r="E1" s="668"/>
      <c r="F1" s="667"/>
      <c r="G1" s="665"/>
      <c r="H1" s="665"/>
      <c r="I1" s="669"/>
    </row>
    <row r="2" spans="1:9" ht="13.5" customHeight="1">
      <c r="A2" s="665"/>
      <c r="B2" s="665"/>
      <c r="C2" s="666" t="s">
        <v>4</v>
      </c>
      <c r="D2" s="670"/>
      <c r="E2" s="666"/>
      <c r="F2" s="667"/>
      <c r="G2" s="665"/>
      <c r="H2" s="665"/>
      <c r="I2" s="669"/>
    </row>
    <row r="3" spans="1:9" ht="13.5" customHeight="1">
      <c r="A3" s="665"/>
      <c r="B3" s="665"/>
      <c r="C3" s="666" t="s">
        <v>5</v>
      </c>
      <c r="D3" s="670"/>
      <c r="E3" s="666"/>
      <c r="F3" s="667"/>
      <c r="G3" s="665"/>
      <c r="H3" s="665"/>
      <c r="I3" s="669"/>
    </row>
    <row r="4" spans="1:9" ht="13.5" customHeight="1">
      <c r="A4" s="671"/>
      <c r="B4" s="665"/>
      <c r="C4" s="666" t="s">
        <v>1145</v>
      </c>
      <c r="D4" s="670"/>
      <c r="E4" s="666"/>
      <c r="F4" s="667"/>
      <c r="G4" s="671"/>
      <c r="H4" s="665"/>
      <c r="I4" s="669"/>
    </row>
    <row r="5" spans="1:9" ht="13.5" customHeight="1">
      <c r="A5" s="665"/>
      <c r="B5" s="671"/>
      <c r="C5" s="672"/>
      <c r="D5" s="673"/>
      <c r="E5" s="668" t="s">
        <v>1448</v>
      </c>
      <c r="F5" s="667"/>
      <c r="G5" s="671"/>
      <c r="H5" s="665"/>
      <c r="I5" s="669"/>
    </row>
    <row r="6" spans="1:9" ht="13.5" customHeight="1">
      <c r="A6" s="665"/>
      <c r="B6" s="671"/>
      <c r="C6" s="672"/>
      <c r="D6" s="673"/>
      <c r="E6" s="668"/>
      <c r="F6" s="667"/>
      <c r="G6" s="671"/>
      <c r="H6" s="665"/>
      <c r="I6" s="669"/>
    </row>
    <row r="7" spans="1:9" ht="13.5" customHeight="1">
      <c r="A7" s="674" t="s">
        <v>1113</v>
      </c>
      <c r="B7" s="671"/>
      <c r="C7" s="672"/>
      <c r="D7" s="673"/>
      <c r="E7" s="672"/>
      <c r="F7" s="673"/>
      <c r="G7" s="671"/>
      <c r="H7" s="665"/>
      <c r="I7" s="669"/>
    </row>
    <row r="8" spans="1:9" ht="13.5" customHeight="1">
      <c r="A8" s="665"/>
      <c r="B8" s="665"/>
      <c r="C8" s="668"/>
      <c r="D8" s="667"/>
      <c r="E8" s="668"/>
      <c r="F8" s="667"/>
      <c r="G8" s="665"/>
      <c r="H8" s="665"/>
      <c r="I8" s="669"/>
    </row>
    <row r="9" spans="1:9" ht="13.5" customHeight="1">
      <c r="A9" s="675" t="s">
        <v>625</v>
      </c>
      <c r="B9" s="676"/>
      <c r="C9" s="677" t="s">
        <v>1449</v>
      </c>
      <c r="D9" s="667"/>
      <c r="E9" s="678" t="s">
        <v>1450</v>
      </c>
      <c r="F9" s="667"/>
      <c r="G9" s="665"/>
      <c r="H9" s="665"/>
      <c r="I9" s="669"/>
    </row>
    <row r="10" spans="1:9" ht="13.5" customHeight="1">
      <c r="A10" s="675" t="s">
        <v>626</v>
      </c>
      <c r="B10" s="665"/>
      <c r="C10" s="679" t="s">
        <v>0</v>
      </c>
      <c r="D10" s="680" t="s">
        <v>1</v>
      </c>
      <c r="E10" s="679" t="s">
        <v>0</v>
      </c>
      <c r="F10" s="680" t="s">
        <v>1</v>
      </c>
      <c r="G10" s="665"/>
      <c r="H10" s="665"/>
      <c r="I10" s="669"/>
    </row>
    <row r="11" spans="1:9" ht="13.5" customHeight="1">
      <c r="A11" s="665" t="s">
        <v>879</v>
      </c>
      <c r="B11" s="665"/>
      <c r="C11" s="668">
        <v>0</v>
      </c>
      <c r="D11" s="667">
        <v>0</v>
      </c>
      <c r="E11" s="668">
        <v>9223.6</v>
      </c>
      <c r="F11" s="667">
        <v>133.45959278372868</v>
      </c>
      <c r="G11" s="665"/>
      <c r="H11" s="665"/>
      <c r="I11" s="669"/>
    </row>
    <row r="12" spans="1:9" ht="13.5" customHeight="1">
      <c r="A12" s="665" t="s">
        <v>627</v>
      </c>
      <c r="B12" s="665"/>
      <c r="C12" s="668">
        <v>6232.5</v>
      </c>
      <c r="D12" s="667">
        <v>145.64051343762534</v>
      </c>
      <c r="E12" s="668">
        <v>132737.2</v>
      </c>
      <c r="F12" s="667">
        <v>143.44643099296957</v>
      </c>
      <c r="G12" s="665"/>
      <c r="H12" s="665"/>
      <c r="I12" s="669"/>
    </row>
    <row r="13" spans="1:9" ht="13.5" customHeight="1">
      <c r="A13" s="665" t="s">
        <v>629</v>
      </c>
      <c r="B13" s="665"/>
      <c r="C13" s="668">
        <v>0</v>
      </c>
      <c r="D13" s="667">
        <v>0</v>
      </c>
      <c r="E13" s="668">
        <v>17021</v>
      </c>
      <c r="F13" s="667">
        <v>179.31449386052523</v>
      </c>
      <c r="G13" s="665"/>
      <c r="H13" s="665"/>
      <c r="I13" s="669"/>
    </row>
    <row r="14" spans="1:9" ht="13.5" customHeight="1">
      <c r="A14" s="665" t="s">
        <v>630</v>
      </c>
      <c r="B14" s="665"/>
      <c r="C14" s="668">
        <v>0</v>
      </c>
      <c r="D14" s="667">
        <v>0</v>
      </c>
      <c r="E14" s="668">
        <v>674.5</v>
      </c>
      <c r="F14" s="667">
        <v>181.3721275018532</v>
      </c>
      <c r="G14" s="665"/>
      <c r="H14" s="665"/>
      <c r="I14" s="669"/>
    </row>
    <row r="15" spans="1:9" ht="13.5" customHeight="1">
      <c r="A15" s="665" t="s">
        <v>628</v>
      </c>
      <c r="B15" s="665"/>
      <c r="C15" s="668">
        <v>498.5</v>
      </c>
      <c r="D15" s="667">
        <v>197</v>
      </c>
      <c r="E15" s="668">
        <v>89529.59999999999</v>
      </c>
      <c r="F15" s="667">
        <v>204.30791157337913</v>
      </c>
      <c r="G15" s="665"/>
      <c r="H15" s="665"/>
      <c r="I15" s="669"/>
    </row>
    <row r="16" spans="1:9" ht="13.5" customHeight="1">
      <c r="A16" s="665" t="s">
        <v>855</v>
      </c>
      <c r="B16" s="665"/>
      <c r="C16" s="668">
        <v>5484.5</v>
      </c>
      <c r="D16" s="667">
        <v>224.3631142310147</v>
      </c>
      <c r="E16" s="668">
        <v>21937.5</v>
      </c>
      <c r="F16" s="667">
        <v>214.9540512820513</v>
      </c>
      <c r="G16" s="665"/>
      <c r="H16" s="665"/>
      <c r="I16" s="669"/>
    </row>
    <row r="17" spans="1:9" ht="13.5" customHeight="1">
      <c r="A17" s="665" t="s">
        <v>631</v>
      </c>
      <c r="B17" s="665"/>
      <c r="C17" s="668">
        <v>0</v>
      </c>
      <c r="D17" s="667">
        <v>0</v>
      </c>
      <c r="E17" s="668">
        <v>41850.9</v>
      </c>
      <c r="F17" s="667">
        <v>168.97592405420193</v>
      </c>
      <c r="G17" s="665"/>
      <c r="H17" s="665"/>
      <c r="I17" s="669"/>
    </row>
    <row r="18" spans="1:9" ht="13.5" customHeight="1">
      <c r="A18" s="665" t="s">
        <v>632</v>
      </c>
      <c r="B18" s="665"/>
      <c r="C18" s="668">
        <v>19969.8</v>
      </c>
      <c r="D18" s="667">
        <v>203.3248204789232</v>
      </c>
      <c r="E18" s="668">
        <v>374070.30000000005</v>
      </c>
      <c r="F18" s="667">
        <v>192.95963940467868</v>
      </c>
      <c r="G18" s="665"/>
      <c r="H18" s="665"/>
      <c r="I18" s="669"/>
    </row>
    <row r="19" spans="1:9" ht="13.5" customHeight="1">
      <c r="A19" s="665" t="s">
        <v>633</v>
      </c>
      <c r="B19" s="665"/>
      <c r="C19" s="668">
        <v>998.2</v>
      </c>
      <c r="D19" s="667">
        <v>151.7512522540573</v>
      </c>
      <c r="E19" s="668">
        <v>59799.5</v>
      </c>
      <c r="F19" s="667">
        <v>160.2617814530222</v>
      </c>
      <c r="G19" s="665"/>
      <c r="H19" s="665"/>
      <c r="I19" s="669"/>
    </row>
    <row r="20" spans="1:9" ht="13.5" customHeight="1">
      <c r="A20" s="665" t="s">
        <v>634</v>
      </c>
      <c r="B20" s="665"/>
      <c r="C20" s="668">
        <v>0</v>
      </c>
      <c r="D20" s="667">
        <v>0</v>
      </c>
      <c r="E20" s="668">
        <v>4985</v>
      </c>
      <c r="F20" s="667">
        <v>194.4</v>
      </c>
      <c r="G20" s="665"/>
      <c r="H20" s="665"/>
      <c r="I20" s="669"/>
    </row>
    <row r="21" spans="1:9" ht="13.5" customHeight="1">
      <c r="A21" s="665" t="s">
        <v>1451</v>
      </c>
      <c r="B21" s="665"/>
      <c r="C21" s="668">
        <v>707.5</v>
      </c>
      <c r="D21" s="667">
        <v>177.61484098939928</v>
      </c>
      <c r="E21" s="668">
        <v>707.5</v>
      </c>
      <c r="F21" s="667">
        <v>177.61484098939928</v>
      </c>
      <c r="G21" s="665"/>
      <c r="H21" s="665"/>
      <c r="I21" s="669"/>
    </row>
    <row r="22" spans="1:9" ht="13.5" customHeight="1">
      <c r="A22" s="665" t="s">
        <v>635</v>
      </c>
      <c r="B22" s="665"/>
      <c r="C22" s="668">
        <v>10469.8</v>
      </c>
      <c r="D22" s="667">
        <v>205.14452043018971</v>
      </c>
      <c r="E22" s="668">
        <v>58830.8</v>
      </c>
      <c r="F22" s="667">
        <v>189.71311455904046</v>
      </c>
      <c r="G22" s="665"/>
      <c r="H22" s="665"/>
      <c r="I22" s="669"/>
    </row>
    <row r="23" spans="1:9" ht="13.5" customHeight="1">
      <c r="A23" s="665" t="s">
        <v>636</v>
      </c>
      <c r="B23" s="665"/>
      <c r="C23" s="668">
        <v>20366.5</v>
      </c>
      <c r="D23" s="667">
        <v>300.36287530994525</v>
      </c>
      <c r="E23" s="668">
        <v>446843.8</v>
      </c>
      <c r="F23" s="667">
        <v>294.5329593920739</v>
      </c>
      <c r="G23" s="665"/>
      <c r="H23" s="665"/>
      <c r="I23" s="669"/>
    </row>
    <row r="24" spans="1:9" ht="13.5" customHeight="1">
      <c r="A24" s="665" t="s">
        <v>637</v>
      </c>
      <c r="B24" s="665"/>
      <c r="C24" s="668">
        <v>0</v>
      </c>
      <c r="D24" s="667">
        <v>0</v>
      </c>
      <c r="E24" s="668">
        <v>45868.3</v>
      </c>
      <c r="F24" s="667">
        <v>134.92831868632587</v>
      </c>
      <c r="G24" s="665"/>
      <c r="H24" s="665"/>
      <c r="I24" s="669"/>
    </row>
    <row r="25" spans="1:9" ht="13.5" customHeight="1">
      <c r="A25" s="665" t="s">
        <v>638</v>
      </c>
      <c r="B25" s="665"/>
      <c r="C25" s="668">
        <v>4945.2</v>
      </c>
      <c r="D25" s="667">
        <v>196.63667799077894</v>
      </c>
      <c r="E25" s="668">
        <v>106718.49999999999</v>
      </c>
      <c r="F25" s="667">
        <v>196.27973875195025</v>
      </c>
      <c r="G25" s="665"/>
      <c r="H25" s="665"/>
      <c r="I25" s="669"/>
    </row>
    <row r="26" spans="1:9" ht="13.5" customHeight="1">
      <c r="A26" s="665" t="s">
        <v>856</v>
      </c>
      <c r="B26" s="665"/>
      <c r="C26" s="668">
        <v>0</v>
      </c>
      <c r="D26" s="667">
        <v>0</v>
      </c>
      <c r="E26" s="668">
        <v>5483.7</v>
      </c>
      <c r="F26" s="667">
        <v>197.13614895052612</v>
      </c>
      <c r="G26" s="665"/>
      <c r="H26" s="665"/>
      <c r="I26" s="669"/>
    </row>
    <row r="27" spans="1:9" ht="13.5" customHeight="1">
      <c r="A27" s="665" t="s">
        <v>639</v>
      </c>
      <c r="B27" s="665"/>
      <c r="C27" s="668">
        <v>6490.2</v>
      </c>
      <c r="D27" s="667">
        <v>199.92306862654465</v>
      </c>
      <c r="E27" s="668">
        <v>66111.5</v>
      </c>
      <c r="F27" s="667">
        <v>185.81871837728684</v>
      </c>
      <c r="G27" s="665"/>
      <c r="H27" s="665"/>
      <c r="I27" s="669"/>
    </row>
    <row r="28" spans="1:9" ht="13.5" customHeight="1">
      <c r="A28" s="665" t="s">
        <v>1374</v>
      </c>
      <c r="B28" s="665"/>
      <c r="C28" s="668">
        <v>0</v>
      </c>
      <c r="D28" s="667">
        <v>0</v>
      </c>
      <c r="E28" s="668">
        <v>1497</v>
      </c>
      <c r="F28" s="667">
        <v>140</v>
      </c>
      <c r="G28" s="665"/>
      <c r="H28" s="665"/>
      <c r="I28" s="669"/>
    </row>
    <row r="29" spans="1:9" ht="13.5" customHeight="1">
      <c r="A29" s="665" t="s">
        <v>640</v>
      </c>
      <c r="B29" s="665"/>
      <c r="C29" s="668">
        <v>14727.5</v>
      </c>
      <c r="D29" s="667">
        <v>214.677657443558</v>
      </c>
      <c r="E29" s="668">
        <v>182222</v>
      </c>
      <c r="F29" s="667">
        <v>215.49296682069124</v>
      </c>
      <c r="G29" s="665"/>
      <c r="H29" s="665"/>
      <c r="I29" s="669"/>
    </row>
    <row r="30" spans="1:9" ht="13.5" customHeight="1">
      <c r="A30" s="665" t="s">
        <v>641</v>
      </c>
      <c r="B30" s="665"/>
      <c r="C30" s="668">
        <v>7488.7</v>
      </c>
      <c r="D30" s="667">
        <v>204.26657497295926</v>
      </c>
      <c r="E30" s="668">
        <v>113528.89999999997</v>
      </c>
      <c r="F30" s="667">
        <v>197.2350678990108</v>
      </c>
      <c r="G30" s="665"/>
      <c r="H30" s="665"/>
      <c r="I30" s="669"/>
    </row>
    <row r="31" spans="1:9" ht="13.5" customHeight="1">
      <c r="A31" s="665" t="s">
        <v>642</v>
      </c>
      <c r="B31" s="665"/>
      <c r="C31" s="668">
        <v>0</v>
      </c>
      <c r="D31" s="667">
        <v>0</v>
      </c>
      <c r="E31" s="668">
        <v>10491</v>
      </c>
      <c r="F31" s="667">
        <v>175.05290248784672</v>
      </c>
      <c r="G31" s="665"/>
      <c r="H31" s="665"/>
      <c r="I31" s="669"/>
    </row>
    <row r="32" spans="1:9" ht="13.5" customHeight="1">
      <c r="A32" s="665" t="s">
        <v>643</v>
      </c>
      <c r="B32" s="665"/>
      <c r="C32" s="668">
        <v>0</v>
      </c>
      <c r="D32" s="667">
        <v>0</v>
      </c>
      <c r="E32" s="668">
        <v>1233</v>
      </c>
      <c r="F32" s="667">
        <v>171.3199513381995</v>
      </c>
      <c r="G32" s="665"/>
      <c r="H32" s="665"/>
      <c r="I32" s="669"/>
    </row>
    <row r="33" spans="1:9" ht="13.5" customHeight="1">
      <c r="A33" s="665" t="s">
        <v>644</v>
      </c>
      <c r="B33" s="665"/>
      <c r="C33" s="668">
        <v>32450.3</v>
      </c>
      <c r="D33" s="667">
        <v>207.36892417019257</v>
      </c>
      <c r="E33" s="668">
        <v>606364.5000000001</v>
      </c>
      <c r="F33" s="667">
        <v>193.35741126005888</v>
      </c>
      <c r="G33" s="665"/>
      <c r="H33" s="665"/>
      <c r="I33" s="669"/>
    </row>
    <row r="34" spans="1:9" ht="13.5" customHeight="1">
      <c r="A34" s="665" t="s">
        <v>645</v>
      </c>
      <c r="B34" s="665"/>
      <c r="C34" s="668">
        <v>24971.5</v>
      </c>
      <c r="D34" s="667">
        <v>230.93897042628598</v>
      </c>
      <c r="E34" s="668">
        <v>348496.5</v>
      </c>
      <c r="F34" s="667">
        <v>224.04696029945782</v>
      </c>
      <c r="G34" s="665"/>
      <c r="H34" s="665"/>
      <c r="I34" s="669"/>
    </row>
    <row r="35" spans="1:9" ht="13.5" customHeight="1">
      <c r="A35" s="665" t="s">
        <v>646</v>
      </c>
      <c r="B35" s="665"/>
      <c r="C35" s="668">
        <v>8379.9</v>
      </c>
      <c r="D35" s="667">
        <v>128.2734877504505</v>
      </c>
      <c r="E35" s="668">
        <v>111770.79999999999</v>
      </c>
      <c r="F35" s="667">
        <v>124.63628604250842</v>
      </c>
      <c r="G35" s="665"/>
      <c r="H35" s="665"/>
      <c r="I35" s="669"/>
    </row>
    <row r="36" spans="1:9" ht="13.5" customHeight="1">
      <c r="A36" s="665" t="s">
        <v>647</v>
      </c>
      <c r="B36" s="665"/>
      <c r="C36" s="668">
        <v>7988.7</v>
      </c>
      <c r="D36" s="667">
        <v>139.6883973612728</v>
      </c>
      <c r="E36" s="668">
        <v>235649.40000000002</v>
      </c>
      <c r="F36" s="667">
        <v>147.89207101736733</v>
      </c>
      <c r="G36" s="665"/>
      <c r="H36" s="665"/>
      <c r="I36" s="669"/>
    </row>
    <row r="37" spans="1:9" ht="13.5" customHeight="1">
      <c r="A37" s="665" t="s">
        <v>880</v>
      </c>
      <c r="B37" s="665"/>
      <c r="C37" s="668">
        <v>3489.5</v>
      </c>
      <c r="D37" s="667">
        <v>251</v>
      </c>
      <c r="E37" s="668">
        <v>32406.300000000003</v>
      </c>
      <c r="F37" s="667">
        <v>237.80048632518984</v>
      </c>
      <c r="G37" s="665"/>
      <c r="H37" s="665"/>
      <c r="I37" s="669"/>
    </row>
    <row r="38" spans="1:9" ht="13.5" customHeight="1">
      <c r="A38" s="665" t="s">
        <v>648</v>
      </c>
      <c r="B38" s="665"/>
      <c r="C38" s="668">
        <v>0</v>
      </c>
      <c r="D38" s="667">
        <v>0</v>
      </c>
      <c r="E38" s="668">
        <v>15560.2</v>
      </c>
      <c r="F38" s="667">
        <v>164.04772432230948</v>
      </c>
      <c r="G38" s="665"/>
      <c r="H38" s="665"/>
      <c r="I38" s="669"/>
    </row>
    <row r="39" spans="1:9" ht="13.5" customHeight="1">
      <c r="A39" s="665" t="s">
        <v>650</v>
      </c>
      <c r="B39" s="665"/>
      <c r="C39" s="668">
        <v>0</v>
      </c>
      <c r="D39" s="667">
        <v>0</v>
      </c>
      <c r="E39" s="668">
        <v>72357.59999999999</v>
      </c>
      <c r="F39" s="667">
        <v>146.92903440689022</v>
      </c>
      <c r="G39" s="665"/>
      <c r="H39" s="665"/>
      <c r="I39" s="669"/>
    </row>
    <row r="40" spans="1:9" ht="13.5" customHeight="1">
      <c r="A40" s="665" t="s">
        <v>649</v>
      </c>
      <c r="B40" s="665"/>
      <c r="C40" s="668">
        <v>0</v>
      </c>
      <c r="D40" s="667">
        <v>0</v>
      </c>
      <c r="E40" s="668">
        <v>121725.40000000001</v>
      </c>
      <c r="F40" s="667">
        <v>135.4830405157839</v>
      </c>
      <c r="G40" s="665"/>
      <c r="H40" s="665"/>
      <c r="I40" s="669"/>
    </row>
    <row r="41" spans="1:9" ht="13.5" customHeight="1">
      <c r="A41" s="665" t="s">
        <v>719</v>
      </c>
      <c r="B41" s="665"/>
      <c r="C41" s="668">
        <v>0</v>
      </c>
      <c r="D41" s="667">
        <v>0</v>
      </c>
      <c r="E41" s="668">
        <v>29159.500000000004</v>
      </c>
      <c r="F41" s="667">
        <v>176.05112913458734</v>
      </c>
      <c r="G41" s="665"/>
      <c r="H41" s="665"/>
      <c r="I41" s="669"/>
    </row>
    <row r="42" spans="1:9" ht="13.5" customHeight="1">
      <c r="A42" s="665" t="s">
        <v>651</v>
      </c>
      <c r="B42" s="665"/>
      <c r="C42" s="668">
        <v>0</v>
      </c>
      <c r="D42" s="667">
        <v>0</v>
      </c>
      <c r="E42" s="668">
        <v>22932.4</v>
      </c>
      <c r="F42" s="667">
        <v>190.29798451099754</v>
      </c>
      <c r="G42" s="665"/>
      <c r="H42" s="665"/>
      <c r="I42" s="669"/>
    </row>
    <row r="43" spans="1:9" ht="13.5" customHeight="1">
      <c r="A43" s="665" t="s">
        <v>652</v>
      </c>
      <c r="B43" s="665"/>
      <c r="C43" s="668">
        <v>0</v>
      </c>
      <c r="D43" s="667">
        <v>0</v>
      </c>
      <c r="E43" s="668">
        <v>22432.2</v>
      </c>
      <c r="F43" s="667">
        <v>185.97723807740658</v>
      </c>
      <c r="G43" s="665"/>
      <c r="H43" s="665"/>
      <c r="I43" s="669"/>
    </row>
    <row r="44" spans="1:9" ht="13.5" customHeight="1">
      <c r="A44" s="665" t="s">
        <v>653</v>
      </c>
      <c r="B44" s="665"/>
      <c r="C44" s="668">
        <v>0</v>
      </c>
      <c r="D44" s="667">
        <v>0</v>
      </c>
      <c r="E44" s="668">
        <v>8317.9</v>
      </c>
      <c r="F44" s="667">
        <v>174.2495581817526</v>
      </c>
      <c r="G44" s="665"/>
      <c r="H44" s="665"/>
      <c r="I44" s="669"/>
    </row>
    <row r="45" spans="1:9" ht="13.5" customHeight="1">
      <c r="A45" s="665" t="s">
        <v>881</v>
      </c>
      <c r="B45" s="665"/>
      <c r="C45" s="668">
        <v>0</v>
      </c>
      <c r="D45" s="667">
        <v>0</v>
      </c>
      <c r="E45" s="668">
        <v>18960.8</v>
      </c>
      <c r="F45" s="667">
        <v>135.81677988270536</v>
      </c>
      <c r="G45" s="665"/>
      <c r="H45" s="665"/>
      <c r="I45" s="669"/>
    </row>
    <row r="46" spans="1:9" ht="13.5" customHeight="1">
      <c r="A46" s="665" t="s">
        <v>654</v>
      </c>
      <c r="B46" s="665"/>
      <c r="C46" s="681">
        <v>499</v>
      </c>
      <c r="D46" s="682">
        <v>180</v>
      </c>
      <c r="E46" s="681">
        <v>52596.2</v>
      </c>
      <c r="F46" s="682">
        <v>196.406730904514</v>
      </c>
      <c r="G46" s="665"/>
      <c r="H46" s="665"/>
      <c r="I46" s="669"/>
    </row>
    <row r="47" spans="1:9" ht="13.5" customHeight="1">
      <c r="A47" s="665" t="s">
        <v>655</v>
      </c>
      <c r="B47" s="665"/>
      <c r="C47" s="668">
        <v>28957.3</v>
      </c>
      <c r="D47" s="667">
        <v>201.5871783626236</v>
      </c>
      <c r="E47" s="668">
        <v>664219.2000000001</v>
      </c>
      <c r="F47" s="667">
        <v>193.678581558618</v>
      </c>
      <c r="G47" s="665"/>
      <c r="H47" s="665"/>
      <c r="I47" s="669"/>
    </row>
    <row r="48" spans="1:9" ht="13.5" customHeight="1">
      <c r="A48" s="665" t="s">
        <v>656</v>
      </c>
      <c r="B48" s="665"/>
      <c r="C48" s="668">
        <v>498.5</v>
      </c>
      <c r="D48" s="667">
        <v>126</v>
      </c>
      <c r="E48" s="668">
        <v>130114.09999999999</v>
      </c>
      <c r="F48" s="667">
        <v>131.35271196588224</v>
      </c>
      <c r="G48" s="665"/>
      <c r="H48" s="665"/>
      <c r="I48" s="669"/>
    </row>
    <row r="49" spans="1:9" ht="13.5" customHeight="1">
      <c r="A49" s="665" t="s">
        <v>1193</v>
      </c>
      <c r="B49" s="665"/>
      <c r="C49" s="668">
        <v>5991.6</v>
      </c>
      <c r="D49" s="667">
        <v>136.08268242205753</v>
      </c>
      <c r="E49" s="668">
        <v>20470.4</v>
      </c>
      <c r="F49" s="667">
        <v>135.73130471314678</v>
      </c>
      <c r="G49" s="665"/>
      <c r="H49" s="665"/>
      <c r="I49" s="669"/>
    </row>
    <row r="50" spans="1:9" ht="13.5" customHeight="1">
      <c r="A50" s="665" t="s">
        <v>657</v>
      </c>
      <c r="B50" s="665"/>
      <c r="C50" s="668">
        <v>10979</v>
      </c>
      <c r="D50" s="667">
        <v>142.41164951270608</v>
      </c>
      <c r="E50" s="668">
        <v>117492.69999999998</v>
      </c>
      <c r="F50" s="667">
        <v>132.0830204770169</v>
      </c>
      <c r="G50" s="665"/>
      <c r="H50" s="665"/>
      <c r="I50" s="669"/>
    </row>
    <row r="51" spans="1:9" ht="13.5" customHeight="1">
      <c r="A51" s="665" t="s">
        <v>659</v>
      </c>
      <c r="B51" s="665"/>
      <c r="C51" s="668">
        <v>29444.1</v>
      </c>
      <c r="D51" s="667">
        <v>220.46693225467922</v>
      </c>
      <c r="E51" s="668">
        <v>774215.7</v>
      </c>
      <c r="F51" s="667">
        <v>199.54120899382437</v>
      </c>
      <c r="G51" s="665"/>
      <c r="H51" s="665"/>
      <c r="I51" s="669"/>
    </row>
    <row r="52" spans="1:9" ht="13.5" customHeight="1">
      <c r="A52" s="665" t="s">
        <v>658</v>
      </c>
      <c r="B52" s="675"/>
      <c r="C52" s="668">
        <v>1496.2</v>
      </c>
      <c r="D52" s="667">
        <v>129.33364523459431</v>
      </c>
      <c r="E52" s="668">
        <v>114926.99999999999</v>
      </c>
      <c r="F52" s="667">
        <v>136.47319515866593</v>
      </c>
      <c r="G52" s="665"/>
      <c r="H52" s="665"/>
      <c r="I52" s="669"/>
    </row>
    <row r="53" spans="1:9" ht="13.5" customHeight="1">
      <c r="A53" s="665" t="s">
        <v>961</v>
      </c>
      <c r="B53" s="683"/>
      <c r="C53" s="684">
        <v>498.5</v>
      </c>
      <c r="D53" s="685">
        <v>128</v>
      </c>
      <c r="E53" s="684">
        <v>64819.399999999994</v>
      </c>
      <c r="F53" s="685">
        <v>135.55641520902694</v>
      </c>
      <c r="G53" s="686"/>
      <c r="H53" s="687"/>
      <c r="I53" s="669"/>
    </row>
    <row r="54" spans="1:9" ht="13.5" customHeight="1">
      <c r="A54" s="665" t="s">
        <v>960</v>
      </c>
      <c r="B54" s="688"/>
      <c r="C54" s="684">
        <v>1997</v>
      </c>
      <c r="D54" s="685">
        <v>120</v>
      </c>
      <c r="E54" s="684">
        <v>9232.9</v>
      </c>
      <c r="F54" s="685">
        <v>131.2139739410153</v>
      </c>
      <c r="G54" s="670"/>
      <c r="H54" s="689"/>
      <c r="I54" s="669"/>
    </row>
    <row r="55" spans="1:9" ht="13.5" customHeight="1">
      <c r="A55" s="675" t="s">
        <v>660</v>
      </c>
      <c r="B55" s="688"/>
      <c r="C55" s="681">
        <v>256020.00000000003</v>
      </c>
      <c r="D55" s="682">
        <v>205.9234833216155</v>
      </c>
      <c r="E55" s="681">
        <v>5385586.200000002</v>
      </c>
      <c r="F55" s="680">
        <v>192.60469510264264</v>
      </c>
      <c r="G55" s="690"/>
      <c r="H55" s="691"/>
      <c r="I55" s="669"/>
    </row>
    <row r="56" spans="1:9" ht="13.5" customHeight="1">
      <c r="A56" s="675"/>
      <c r="B56" s="688"/>
      <c r="C56" s="692">
        <v>0</v>
      </c>
      <c r="D56" s="693"/>
      <c r="E56" s="694">
        <v>0</v>
      </c>
      <c r="F56" s="695"/>
      <c r="G56" s="673"/>
      <c r="H56" s="696"/>
      <c r="I56" s="669"/>
    </row>
    <row r="57" spans="1:9" ht="13.5" customHeight="1">
      <c r="A57" s="675" t="s">
        <v>76</v>
      </c>
      <c r="B57" s="697"/>
      <c r="C57" s="718" t="s">
        <v>661</v>
      </c>
      <c r="D57" s="719" t="s">
        <v>85</v>
      </c>
      <c r="E57" s="718" t="s">
        <v>661</v>
      </c>
      <c r="F57" s="719" t="s">
        <v>85</v>
      </c>
      <c r="G57" s="667"/>
      <c r="H57" s="689"/>
      <c r="I57" s="698"/>
    </row>
    <row r="58" spans="1:9" ht="13.5" customHeight="1">
      <c r="A58" s="665" t="s">
        <v>628</v>
      </c>
      <c r="B58" s="683"/>
      <c r="C58" s="692">
        <v>10</v>
      </c>
      <c r="D58" s="693">
        <v>1300</v>
      </c>
      <c r="E58" s="721">
        <v>25</v>
      </c>
      <c r="F58" s="722">
        <v>1040</v>
      </c>
      <c r="G58" s="690"/>
      <c r="H58" s="702"/>
      <c r="I58" s="703"/>
    </row>
    <row r="59" spans="1:9" ht="13.5" customHeight="1">
      <c r="A59" s="665" t="s">
        <v>641</v>
      </c>
      <c r="B59" s="683"/>
      <c r="C59" s="699">
        <v>0</v>
      </c>
      <c r="D59" s="700">
        <v>0</v>
      </c>
      <c r="E59" s="699">
        <v>195</v>
      </c>
      <c r="F59" s="700">
        <v>759.5384615384615</v>
      </c>
      <c r="G59" s="685"/>
      <c r="H59" s="704"/>
      <c r="I59" s="705"/>
    </row>
    <row r="60" spans="1:9" ht="13.5" customHeight="1">
      <c r="A60" s="665" t="s">
        <v>660</v>
      </c>
      <c r="B60" s="697"/>
      <c r="C60" s="684">
        <v>10</v>
      </c>
      <c r="D60" s="700">
        <v>1300</v>
      </c>
      <c r="E60" s="720">
        <v>220</v>
      </c>
      <c r="F60" s="701">
        <v>791.4090909090909</v>
      </c>
      <c r="G60" s="706"/>
      <c r="H60" s="691"/>
      <c r="I60" s="703"/>
    </row>
    <row r="61" spans="1:9" ht="13.5" customHeight="1">
      <c r="A61" s="665" t="s">
        <v>662</v>
      </c>
      <c r="B61" s="683"/>
      <c r="C61" s="684">
        <v>256030.00000000003</v>
      </c>
      <c r="D61" s="706">
        <v>205.96621567785024</v>
      </c>
      <c r="E61" s="684">
        <v>5385806.200000002</v>
      </c>
      <c r="F61" s="701">
        <v>192.6291551300156</v>
      </c>
      <c r="H61" s="708"/>
      <c r="I61" s="703"/>
    </row>
    <row r="62" spans="1:9" ht="13.5" customHeight="1">
      <c r="A62" s="675"/>
      <c r="B62" s="688"/>
      <c r="C62" s="678">
        <v>0</v>
      </c>
      <c r="D62" s="709"/>
      <c r="E62" s="688">
        <v>0</v>
      </c>
      <c r="F62" s="678"/>
      <c r="G62" s="709"/>
      <c r="H62" s="710"/>
      <c r="I62" s="703"/>
    </row>
    <row r="63" spans="1:10" ht="13.5" customHeight="1">
      <c r="A63" s="675"/>
      <c r="B63" s="711"/>
      <c r="C63" s="712" t="s">
        <v>1449</v>
      </c>
      <c r="D63" s="713" t="s">
        <v>1450</v>
      </c>
      <c r="F63" s="712"/>
      <c r="H63" s="714"/>
      <c r="I63" s="703"/>
      <c r="J63" s="570"/>
    </row>
    <row r="64" spans="1:10" ht="13.5" customHeight="1">
      <c r="A64" s="675" t="s">
        <v>663</v>
      </c>
      <c r="B64" s="724" t="s">
        <v>6</v>
      </c>
      <c r="C64" s="699" t="s">
        <v>0</v>
      </c>
      <c r="D64" s="700" t="s">
        <v>7</v>
      </c>
      <c r="E64" s="725" t="s">
        <v>6</v>
      </c>
      <c r="F64" s="699" t="s">
        <v>0</v>
      </c>
      <c r="G64" s="700" t="s">
        <v>7</v>
      </c>
      <c r="H64" s="726" t="s">
        <v>2</v>
      </c>
      <c r="I64" s="703"/>
      <c r="J64" s="570"/>
    </row>
    <row r="65" spans="1:10" ht="15" customHeight="1">
      <c r="A65" s="665" t="s">
        <v>664</v>
      </c>
      <c r="B65" s="715">
        <v>0</v>
      </c>
      <c r="C65" s="692">
        <v>0</v>
      </c>
      <c r="D65" s="693">
        <v>0</v>
      </c>
      <c r="E65" s="723">
        <v>10</v>
      </c>
      <c r="F65" s="692">
        <v>500</v>
      </c>
      <c r="G65" s="693">
        <v>200</v>
      </c>
      <c r="H65" s="716">
        <f>F65/F67</f>
        <v>9.283661190779572E-05</v>
      </c>
      <c r="I65" s="703"/>
      <c r="J65" s="570"/>
    </row>
    <row r="66" spans="1:9" ht="15" customHeight="1">
      <c r="A66" s="698" t="s">
        <v>665</v>
      </c>
      <c r="B66" s="727">
        <v>5132</v>
      </c>
      <c r="C66" s="728">
        <v>256030</v>
      </c>
      <c r="D66" s="706">
        <v>205.96621567785027</v>
      </c>
      <c r="E66" s="727">
        <v>107997</v>
      </c>
      <c r="F66" s="728">
        <v>5385306.2</v>
      </c>
      <c r="G66" s="706">
        <v>192.6284707822185</v>
      </c>
      <c r="H66" s="729">
        <f>F66/F67</f>
        <v>0.9999071633880922</v>
      </c>
      <c r="I66" s="703"/>
    </row>
    <row r="67" spans="1:8" ht="15" customHeight="1">
      <c r="A67" s="698" t="s">
        <v>666</v>
      </c>
      <c r="B67" s="727">
        <v>5132</v>
      </c>
      <c r="C67" s="728">
        <v>256030</v>
      </c>
      <c r="D67" s="706">
        <v>205.96621567785027</v>
      </c>
      <c r="E67" s="727">
        <v>108007</v>
      </c>
      <c r="F67" s="728">
        <v>5385806.2</v>
      </c>
      <c r="G67" s="706">
        <v>192.62915513001568</v>
      </c>
      <c r="H67" s="730">
        <f>SUM(H65:H66)</f>
        <v>1</v>
      </c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8.8515625" defaultRowHeight="16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6.5" customHeight="1">
      <c r="A1" s="516" t="s">
        <v>1182</v>
      </c>
      <c r="B1" s="517"/>
      <c r="C1" s="518"/>
      <c r="D1" s="519"/>
      <c r="E1" s="518"/>
      <c r="F1" s="519"/>
      <c r="G1" s="520"/>
      <c r="H1" s="521"/>
      <c r="I1" s="522"/>
      <c r="J1" s="210"/>
    </row>
    <row r="2" spans="1:10" ht="16.5" customHeight="1">
      <c r="A2" s="523" t="s">
        <v>1154</v>
      </c>
      <c r="B2" s="517"/>
      <c r="C2" s="518"/>
      <c r="D2" s="519"/>
      <c r="E2" s="518"/>
      <c r="F2" s="519"/>
      <c r="G2" s="520"/>
      <c r="H2" s="521"/>
      <c r="I2" s="522"/>
      <c r="J2" s="210"/>
    </row>
    <row r="3" spans="1:10" ht="16.5" customHeight="1">
      <c r="A3" s="516" t="s">
        <v>58</v>
      </c>
      <c r="B3" s="517"/>
      <c r="C3" s="518"/>
      <c r="D3" s="519"/>
      <c r="E3" s="518"/>
      <c r="F3" s="519"/>
      <c r="G3" s="520"/>
      <c r="H3" s="521"/>
      <c r="I3" s="522"/>
      <c r="J3" s="210"/>
    </row>
    <row r="4" spans="1:10" ht="16.5" customHeight="1">
      <c r="A4" s="516" t="s">
        <v>8</v>
      </c>
      <c r="B4" s="517"/>
      <c r="C4" s="518"/>
      <c r="D4" s="519"/>
      <c r="E4" s="518"/>
      <c r="F4" s="519"/>
      <c r="G4" s="520"/>
      <c r="H4" s="521"/>
      <c r="I4" s="522"/>
      <c r="J4" s="210"/>
    </row>
    <row r="5" spans="1:10" ht="16.5" customHeight="1">
      <c r="A5" s="516" t="s">
        <v>9</v>
      </c>
      <c r="B5" s="517"/>
      <c r="C5" s="518"/>
      <c r="D5" s="519"/>
      <c r="E5" s="518"/>
      <c r="F5" s="519"/>
      <c r="G5" s="520"/>
      <c r="H5" s="521"/>
      <c r="I5" s="522"/>
      <c r="J5" s="210"/>
    </row>
    <row r="6" spans="1:10" ht="16.5" customHeight="1">
      <c r="A6" s="516" t="s">
        <v>59</v>
      </c>
      <c r="B6" s="517"/>
      <c r="C6" s="518"/>
      <c r="D6" s="519"/>
      <c r="E6" s="518"/>
      <c r="F6" s="519"/>
      <c r="G6" s="520"/>
      <c r="H6" s="521"/>
      <c r="I6" s="522"/>
      <c r="J6" s="210"/>
    </row>
    <row r="7" spans="1:10" ht="16.5" customHeight="1">
      <c r="A7" s="524" t="s">
        <v>60</v>
      </c>
      <c r="B7" s="517"/>
      <c r="C7" s="518"/>
      <c r="D7" s="519"/>
      <c r="E7" s="525" t="s">
        <v>61</v>
      </c>
      <c r="F7" s="519"/>
      <c r="G7" s="520"/>
      <c r="H7" s="521"/>
      <c r="I7" s="522"/>
      <c r="J7" s="210"/>
    </row>
    <row r="8" spans="1:10" ht="16.5" customHeight="1">
      <c r="A8" s="526" t="s">
        <v>1183</v>
      </c>
      <c r="B8" s="527"/>
      <c r="C8" s="528"/>
      <c r="D8" s="529"/>
      <c r="E8" s="528"/>
      <c r="F8" s="529"/>
      <c r="G8" s="530"/>
      <c r="H8" s="531"/>
      <c r="I8" s="532"/>
      <c r="J8" s="210"/>
    </row>
    <row r="9" spans="1:10" ht="16.5" customHeight="1">
      <c r="A9" s="526"/>
      <c r="B9" s="527"/>
      <c r="C9" s="528" t="s">
        <v>1184</v>
      </c>
      <c r="D9" s="529"/>
      <c r="E9" s="528"/>
      <c r="F9" s="529"/>
      <c r="G9" s="530"/>
      <c r="H9" s="531"/>
      <c r="I9" s="532"/>
      <c r="J9" s="210"/>
    </row>
    <row r="10" spans="1:10" ht="16.5" customHeight="1">
      <c r="A10" s="524" t="s">
        <v>82</v>
      </c>
      <c r="B10" s="527"/>
      <c r="C10" s="528" t="s">
        <v>83</v>
      </c>
      <c r="D10" s="529"/>
      <c r="E10" s="528" t="s">
        <v>34</v>
      </c>
      <c r="F10" s="529"/>
      <c r="G10" s="530" t="s">
        <v>84</v>
      </c>
      <c r="H10" s="521" t="s">
        <v>35</v>
      </c>
      <c r="I10" s="532" t="s">
        <v>85</v>
      </c>
      <c r="J10" s="210"/>
    </row>
    <row r="11" spans="1:10" ht="16.5" customHeight="1">
      <c r="A11" s="524" t="s">
        <v>86</v>
      </c>
      <c r="B11" s="533" t="s">
        <v>6</v>
      </c>
      <c r="C11" s="530" t="s">
        <v>87</v>
      </c>
      <c r="D11" s="529" t="s">
        <v>6</v>
      </c>
      <c r="E11" s="528" t="s">
        <v>87</v>
      </c>
      <c r="F11" s="529" t="s">
        <v>6</v>
      </c>
      <c r="G11" s="530" t="s">
        <v>87</v>
      </c>
      <c r="H11" s="531" t="s">
        <v>88</v>
      </c>
      <c r="I11" s="532"/>
      <c r="J11" s="210"/>
    </row>
    <row r="12" spans="1:10" ht="16.5" customHeight="1">
      <c r="A12" s="534" t="s">
        <v>75</v>
      </c>
      <c r="B12" s="535"/>
      <c r="C12" s="536"/>
      <c r="D12" s="535">
        <v>0</v>
      </c>
      <c r="E12" s="536">
        <v>0</v>
      </c>
      <c r="F12" s="535"/>
      <c r="G12" s="536"/>
      <c r="H12" s="537"/>
      <c r="I12" s="537"/>
      <c r="J12" s="210"/>
    </row>
    <row r="13" spans="1:10" ht="16.5" customHeight="1">
      <c r="A13" s="516" t="s">
        <v>19</v>
      </c>
      <c r="B13" s="538">
        <f>SUM(B12)</f>
        <v>0</v>
      </c>
      <c r="C13" s="539">
        <f aca="true" t="shared" si="0" ref="C13:I13">SUM(C12)</f>
        <v>0</v>
      </c>
      <c r="D13" s="538">
        <f t="shared" si="0"/>
        <v>0</v>
      </c>
      <c r="E13" s="539">
        <f t="shared" si="0"/>
        <v>0</v>
      </c>
      <c r="F13" s="538">
        <f t="shared" si="0"/>
        <v>0</v>
      </c>
      <c r="G13" s="539">
        <f>SUM(G12)</f>
        <v>0</v>
      </c>
      <c r="H13" s="540">
        <f>H12</f>
        <v>0</v>
      </c>
      <c r="I13" s="540">
        <f t="shared" si="0"/>
        <v>0</v>
      </c>
      <c r="J13" s="210"/>
    </row>
    <row r="14" spans="1:10" ht="16.5" customHeight="1">
      <c r="A14" s="541" t="s">
        <v>89</v>
      </c>
      <c r="B14" s="542" t="s">
        <v>6</v>
      </c>
      <c r="C14" s="543" t="s">
        <v>87</v>
      </c>
      <c r="D14" s="544" t="s">
        <v>6</v>
      </c>
      <c r="E14" s="545" t="s">
        <v>87</v>
      </c>
      <c r="F14" s="544" t="s">
        <v>6</v>
      </c>
      <c r="G14" s="543" t="s">
        <v>87</v>
      </c>
      <c r="H14" s="540" t="s">
        <v>35</v>
      </c>
      <c r="I14" s="532" t="s">
        <v>85</v>
      </c>
      <c r="J14" s="210"/>
    </row>
    <row r="15" spans="1:10" ht="16.5" customHeight="1">
      <c r="A15" s="534" t="s">
        <v>36</v>
      </c>
      <c r="B15" s="560">
        <v>55</v>
      </c>
      <c r="C15" s="561">
        <v>2745.5</v>
      </c>
      <c r="D15" s="560">
        <v>0</v>
      </c>
      <c r="E15" s="562">
        <v>0</v>
      </c>
      <c r="F15" s="560">
        <v>55</v>
      </c>
      <c r="G15" s="563">
        <v>2745.5</v>
      </c>
      <c r="H15" s="564" t="s">
        <v>1185</v>
      </c>
      <c r="I15" s="565">
        <v>175.56</v>
      </c>
      <c r="J15" s="210"/>
    </row>
    <row r="16" spans="1:10" ht="16.5" customHeight="1">
      <c r="A16" s="534" t="s">
        <v>1186</v>
      </c>
      <c r="B16" s="560">
        <v>10</v>
      </c>
      <c r="C16" s="566">
        <v>498.5</v>
      </c>
      <c r="D16" s="560">
        <v>0</v>
      </c>
      <c r="E16" s="562">
        <v>0</v>
      </c>
      <c r="F16" s="560">
        <v>10</v>
      </c>
      <c r="G16" s="565">
        <v>498.5</v>
      </c>
      <c r="H16" s="564">
        <v>97207.5</v>
      </c>
      <c r="I16" s="567">
        <v>195</v>
      </c>
      <c r="J16" s="210"/>
    </row>
    <row r="17" spans="1:10" ht="16.5" customHeight="1">
      <c r="A17" s="534" t="s">
        <v>812</v>
      </c>
      <c r="B17" s="560">
        <v>10</v>
      </c>
      <c r="C17" s="566">
        <v>498.5</v>
      </c>
      <c r="D17" s="560">
        <v>0</v>
      </c>
      <c r="E17" s="562">
        <v>0</v>
      </c>
      <c r="F17" s="560">
        <v>10</v>
      </c>
      <c r="G17" s="565">
        <v>498.5</v>
      </c>
      <c r="H17" s="564" t="s">
        <v>173</v>
      </c>
      <c r="I17" s="567">
        <v>273</v>
      </c>
      <c r="J17" s="210"/>
    </row>
    <row r="18" spans="1:10" ht="16.5" customHeight="1">
      <c r="A18" s="534" t="s">
        <v>40</v>
      </c>
      <c r="B18" s="560">
        <v>20</v>
      </c>
      <c r="C18" s="566">
        <v>995.5</v>
      </c>
      <c r="D18" s="560">
        <v>0</v>
      </c>
      <c r="E18" s="562">
        <v>0</v>
      </c>
      <c r="F18" s="560">
        <v>20</v>
      </c>
      <c r="G18" s="565">
        <v>995.5</v>
      </c>
      <c r="H18" s="564" t="s">
        <v>1187</v>
      </c>
      <c r="I18" s="565">
        <v>224.07</v>
      </c>
      <c r="J18" s="210"/>
    </row>
    <row r="19" spans="1:10" ht="16.5" customHeight="1">
      <c r="A19" s="534" t="s">
        <v>41</v>
      </c>
      <c r="B19" s="560">
        <v>74</v>
      </c>
      <c r="C19" s="568">
        <v>3694</v>
      </c>
      <c r="D19" s="560">
        <v>0</v>
      </c>
      <c r="E19" s="562">
        <v>0</v>
      </c>
      <c r="F19" s="560">
        <v>74</v>
      </c>
      <c r="G19" s="569">
        <v>3694</v>
      </c>
      <c r="H19" s="564" t="s">
        <v>1188</v>
      </c>
      <c r="I19" s="565">
        <v>240.14</v>
      </c>
      <c r="J19" s="210"/>
    </row>
    <row r="20" spans="1:10" ht="16.5" customHeight="1">
      <c r="A20" s="534" t="s">
        <v>43</v>
      </c>
      <c r="B20" s="560">
        <v>130</v>
      </c>
      <c r="C20" s="568">
        <v>6491</v>
      </c>
      <c r="D20" s="560">
        <v>0</v>
      </c>
      <c r="E20" s="562">
        <v>0</v>
      </c>
      <c r="F20" s="560">
        <v>130</v>
      </c>
      <c r="G20" s="569">
        <v>6491</v>
      </c>
      <c r="H20" s="564" t="s">
        <v>1189</v>
      </c>
      <c r="I20" s="567">
        <v>163.3</v>
      </c>
      <c r="J20" s="210"/>
    </row>
    <row r="21" spans="1:10" ht="16.5" customHeight="1">
      <c r="A21" s="534" t="s">
        <v>46</v>
      </c>
      <c r="B21" s="560">
        <v>35</v>
      </c>
      <c r="C21" s="561">
        <v>1745.5</v>
      </c>
      <c r="D21" s="560">
        <v>0</v>
      </c>
      <c r="E21" s="562">
        <v>0</v>
      </c>
      <c r="F21" s="560">
        <v>35</v>
      </c>
      <c r="G21" s="563">
        <v>1745.5</v>
      </c>
      <c r="H21" s="564" t="s">
        <v>1190</v>
      </c>
      <c r="I21" s="565">
        <v>200.43</v>
      </c>
      <c r="J21" s="210"/>
    </row>
    <row r="22" spans="1:10" ht="16.5" customHeight="1">
      <c r="A22" s="534" t="s">
        <v>68</v>
      </c>
      <c r="B22" s="560">
        <v>10</v>
      </c>
      <c r="C22" s="566">
        <v>498.5</v>
      </c>
      <c r="D22" s="560">
        <v>0</v>
      </c>
      <c r="E22" s="562">
        <v>0</v>
      </c>
      <c r="F22" s="560">
        <v>10</v>
      </c>
      <c r="G22" s="565">
        <v>498.5</v>
      </c>
      <c r="H22" s="564" t="s">
        <v>1191</v>
      </c>
      <c r="I22" s="567">
        <v>275</v>
      </c>
      <c r="J22" s="210"/>
    </row>
    <row r="23" spans="1:10" ht="16.5" customHeight="1">
      <c r="A23" s="534" t="s">
        <v>19</v>
      </c>
      <c r="B23" s="560">
        <v>344</v>
      </c>
      <c r="C23" s="568">
        <v>17167</v>
      </c>
      <c r="D23" s="560">
        <v>0</v>
      </c>
      <c r="E23" s="562">
        <v>0</v>
      </c>
      <c r="F23" s="560">
        <v>344</v>
      </c>
      <c r="G23" s="569">
        <v>17167</v>
      </c>
      <c r="H23" s="564" t="s">
        <v>1192</v>
      </c>
      <c r="I23" s="565">
        <v>196.44</v>
      </c>
      <c r="J23" s="210"/>
    </row>
    <row r="24" spans="1:10" ht="16.5" customHeight="1">
      <c r="A24" s="534"/>
      <c r="B24" s="557"/>
      <c r="C24" s="553"/>
      <c r="D24" s="552"/>
      <c r="E24" s="554"/>
      <c r="F24" s="557"/>
      <c r="G24" s="558"/>
      <c r="H24" s="555"/>
      <c r="I24" s="556"/>
      <c r="J24" s="210"/>
    </row>
    <row r="25" spans="1:10" ht="16.5" customHeight="1">
      <c r="A25" s="126"/>
      <c r="B25" s="380"/>
      <c r="C25" s="404"/>
      <c r="D25" s="129"/>
      <c r="E25" s="398"/>
      <c r="F25" s="129"/>
      <c r="G25" s="404"/>
      <c r="H25" s="379"/>
      <c r="I25" s="393"/>
      <c r="J25" s="210"/>
    </row>
    <row r="26" spans="1:10" ht="16.5" customHeight="1">
      <c r="A26" s="142" t="s">
        <v>62</v>
      </c>
      <c r="B26" s="388"/>
      <c r="C26" s="399"/>
      <c r="D26" s="143"/>
      <c r="E26" s="399"/>
      <c r="F26" s="143"/>
      <c r="G26" s="405"/>
      <c r="H26" s="389"/>
      <c r="I26" s="408"/>
      <c r="J26" s="210"/>
    </row>
    <row r="27" spans="1:12" ht="16.5" customHeight="1">
      <c r="A27" s="142" t="s">
        <v>63</v>
      </c>
      <c r="B27" s="388"/>
      <c r="C27" s="399"/>
      <c r="D27" s="143"/>
      <c r="E27" s="399"/>
      <c r="F27" s="143"/>
      <c r="G27" s="406" t="s">
        <v>64</v>
      </c>
      <c r="H27" s="389"/>
      <c r="I27" s="409"/>
      <c r="J27" s="210"/>
      <c r="L27" s="232"/>
    </row>
    <row r="28" spans="1:10" ht="16.5" customHeight="1">
      <c r="A28" s="142" t="s">
        <v>157</v>
      </c>
      <c r="B28" s="388"/>
      <c r="C28" s="399"/>
      <c r="D28" s="143"/>
      <c r="E28" s="399"/>
      <c r="F28" s="143"/>
      <c r="G28" s="103"/>
      <c r="H28" s="407" t="s">
        <v>66</v>
      </c>
      <c r="I28" s="408"/>
      <c r="J28" s="210"/>
    </row>
    <row r="29" spans="1:10" ht="16.5" customHeight="1">
      <c r="A29" s="142" t="s">
        <v>158</v>
      </c>
      <c r="B29" s="388"/>
      <c r="C29" s="399"/>
      <c r="D29" s="143"/>
      <c r="E29" s="399"/>
      <c r="F29" s="143"/>
      <c r="G29" s="405"/>
      <c r="H29" s="389"/>
      <c r="I29" s="408"/>
      <c r="J29" s="210"/>
    </row>
    <row r="30" spans="1:10" ht="16.5" customHeight="1">
      <c r="A30" s="142" t="s">
        <v>159</v>
      </c>
      <c r="B30" s="388"/>
      <c r="C30" s="399"/>
      <c r="D30" s="143"/>
      <c r="E30" s="399"/>
      <c r="F30" s="143"/>
      <c r="G30" s="405"/>
      <c r="H30" s="389"/>
      <c r="I30" s="408"/>
      <c r="J30" s="210"/>
    </row>
    <row r="31" spans="1:10" ht="16.5" customHeight="1">
      <c r="A31" s="103"/>
      <c r="B31" s="388"/>
      <c r="C31" s="399"/>
      <c r="D31" s="103"/>
      <c r="E31" s="399"/>
      <c r="F31" s="103"/>
      <c r="G31" s="399"/>
      <c r="H31" s="391"/>
      <c r="I31" s="391"/>
      <c r="J31" s="203"/>
    </row>
    <row r="32" spans="1:10" ht="16.5" customHeight="1">
      <c r="A32" s="103"/>
      <c r="B32" s="388"/>
      <c r="C32" s="399"/>
      <c r="D32" s="103"/>
      <c r="E32" s="399"/>
      <c r="F32" s="103"/>
      <c r="G32" s="399"/>
      <c r="H32" s="391"/>
      <c r="I32" s="391"/>
      <c r="J32" s="203"/>
    </row>
    <row r="33" spans="1:9" ht="16.5" customHeight="1">
      <c r="A33" s="103"/>
      <c r="B33" s="388"/>
      <c r="C33" s="399"/>
      <c r="D33" s="103"/>
      <c r="E33" s="399"/>
      <c r="F33" s="103"/>
      <c r="G33" s="399"/>
      <c r="H33" s="391"/>
      <c r="I33" s="391"/>
    </row>
    <row r="34" spans="1:9" ht="16.5" customHeight="1">
      <c r="A34" s="103"/>
      <c r="B34" s="388"/>
      <c r="C34" s="399"/>
      <c r="D34" s="103"/>
      <c r="E34" s="399"/>
      <c r="F34" s="103"/>
      <c r="G34" s="399"/>
      <c r="H34" s="391"/>
      <c r="I34" s="391"/>
    </row>
    <row r="35" spans="1:9" ht="16.5" customHeight="1">
      <c r="A35" s="103"/>
      <c r="B35" s="388"/>
      <c r="C35" s="399"/>
      <c r="D35" s="103"/>
      <c r="E35" s="399"/>
      <c r="F35" s="103"/>
      <c r="G35" s="399"/>
      <c r="H35" s="391"/>
      <c r="I35" s="391"/>
    </row>
    <row r="36" spans="1:9" ht="16.5" customHeight="1">
      <c r="A36" s="103"/>
      <c r="B36" s="388"/>
      <c r="C36" s="399"/>
      <c r="D36" s="103"/>
      <c r="E36" s="399"/>
      <c r="F36" s="103"/>
      <c r="G36" s="399"/>
      <c r="H36" s="391"/>
      <c r="I36" s="391"/>
    </row>
    <row r="37" spans="1:9" ht="16.5" customHeight="1">
      <c r="A37" s="103"/>
      <c r="B37" s="388"/>
      <c r="C37" s="399"/>
      <c r="D37" s="103"/>
      <c r="E37" s="399"/>
      <c r="F37" s="103"/>
      <c r="G37" s="399"/>
      <c r="H37" s="391"/>
      <c r="I37" s="391"/>
    </row>
    <row r="38" spans="1:9" ht="16.5" customHeight="1">
      <c r="A38" s="103"/>
      <c r="B38" s="388"/>
      <c r="C38" s="399"/>
      <c r="D38" s="103"/>
      <c r="E38" s="399"/>
      <c r="F38" s="103"/>
      <c r="G38" s="399"/>
      <c r="H38" s="391"/>
      <c r="I38" s="391"/>
    </row>
    <row r="39" spans="1:9" ht="16.5" customHeight="1">
      <c r="A39" s="103"/>
      <c r="B39" s="388"/>
      <c r="C39" s="399"/>
      <c r="D39" s="103"/>
      <c r="E39" s="399"/>
      <c r="F39" s="103"/>
      <c r="G39" s="399"/>
      <c r="H39" s="391"/>
      <c r="I39" s="391"/>
    </row>
    <row r="40" spans="1:9" ht="16.5" customHeight="1">
      <c r="A40" s="103"/>
      <c r="B40" s="388"/>
      <c r="C40" s="399"/>
      <c r="D40" s="103"/>
      <c r="E40" s="399"/>
      <c r="F40" s="103"/>
      <c r="G40" s="399"/>
      <c r="H40" s="391"/>
      <c r="I40" s="391"/>
    </row>
    <row r="41" spans="1:9" ht="16.5" customHeight="1">
      <c r="A41" s="103"/>
      <c r="B41" s="388"/>
      <c r="C41" s="399"/>
      <c r="D41" s="103"/>
      <c r="E41" s="399"/>
      <c r="F41" s="103"/>
      <c r="G41" s="399"/>
      <c r="H41" s="391"/>
      <c r="I41" s="391"/>
    </row>
    <row r="42" spans="1:9" ht="16.5" customHeight="1">
      <c r="A42" s="103"/>
      <c r="B42" s="388"/>
      <c r="C42" s="399"/>
      <c r="D42" s="103"/>
      <c r="E42" s="399"/>
      <c r="F42" s="103"/>
      <c r="G42" s="399"/>
      <c r="H42" s="391"/>
      <c r="I42" s="391"/>
    </row>
    <row r="43" spans="1:9" ht="16.5" customHeight="1">
      <c r="A43" s="103"/>
      <c r="B43" s="388"/>
      <c r="C43" s="399"/>
      <c r="D43" s="103"/>
      <c r="E43" s="399"/>
      <c r="F43" s="103"/>
      <c r="G43" s="399"/>
      <c r="H43" s="391"/>
      <c r="I43" s="391"/>
    </row>
    <row r="44" spans="1:9" ht="16.5" customHeight="1">
      <c r="A44" s="103"/>
      <c r="B44" s="388"/>
      <c r="C44" s="399"/>
      <c r="D44" s="103"/>
      <c r="E44" s="399"/>
      <c r="F44" s="103"/>
      <c r="G44" s="399"/>
      <c r="H44" s="391"/>
      <c r="I44" s="391"/>
    </row>
    <row r="45" spans="1:9" ht="16.5" customHeight="1">
      <c r="A45" s="103"/>
      <c r="B45" s="388"/>
      <c r="C45" s="399"/>
      <c r="D45" s="103"/>
      <c r="E45" s="399"/>
      <c r="F45" s="103"/>
      <c r="G45" s="399"/>
      <c r="H45" s="391"/>
      <c r="I45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65"/>
  <sheetViews>
    <sheetView showGridLines="0" zoomScalePageLayoutView="0" workbookViewId="0" topLeftCell="A28">
      <selection activeCell="A1" sqref="A1"/>
    </sheetView>
  </sheetViews>
  <sheetFormatPr defaultColWidth="9.140625" defaultRowHeight="14.25" customHeight="1"/>
  <cols>
    <col min="1" max="1" width="26.7109375" style="365" customWidth="1"/>
    <col min="2" max="2" width="7.57421875" style="365" customWidth="1"/>
    <col min="3" max="3" width="12.57421875" style="366" customWidth="1"/>
    <col min="4" max="4" width="12.7109375" style="367" customWidth="1"/>
    <col min="5" max="5" width="14.28125" style="365" customWidth="1"/>
    <col min="6" max="6" width="13.57421875" style="366" customWidth="1"/>
    <col min="7" max="7" width="9.8515625" style="367" customWidth="1"/>
    <col min="8" max="8" width="8.8515625" style="367" customWidth="1"/>
    <col min="9" max="9" width="9.28125" style="195" customWidth="1"/>
    <col min="10" max="16384" width="9.140625" style="195" customWidth="1"/>
  </cols>
  <sheetData>
    <row r="1" spans="1:9" ht="14.25" customHeight="1">
      <c r="A1" s="415"/>
      <c r="B1" s="415"/>
      <c r="C1" s="436" t="s">
        <v>3</v>
      </c>
      <c r="D1" s="417"/>
      <c r="E1" s="419"/>
      <c r="F1" s="417"/>
      <c r="G1" s="415"/>
      <c r="H1" s="415"/>
      <c r="I1" s="435"/>
    </row>
    <row r="2" spans="1:9" ht="14.25" customHeight="1">
      <c r="A2" s="415"/>
      <c r="B2" s="415"/>
      <c r="C2" s="436" t="s">
        <v>4</v>
      </c>
      <c r="D2" s="427"/>
      <c r="E2" s="436"/>
      <c r="F2" s="417"/>
      <c r="G2" s="415"/>
      <c r="H2" s="415"/>
      <c r="I2" s="435"/>
    </row>
    <row r="3" spans="1:9" ht="14.25" customHeight="1">
      <c r="A3" s="415"/>
      <c r="B3" s="415"/>
      <c r="C3" s="436" t="s">
        <v>5</v>
      </c>
      <c r="D3" s="427"/>
      <c r="E3" s="436"/>
      <c r="F3" s="417"/>
      <c r="G3" s="415"/>
      <c r="H3" s="415"/>
      <c r="I3" s="435"/>
    </row>
    <row r="4" spans="1:9" ht="14.25" customHeight="1">
      <c r="A4" s="147"/>
      <c r="B4" s="415"/>
      <c r="C4" s="436" t="s">
        <v>1145</v>
      </c>
      <c r="D4" s="427"/>
      <c r="E4" s="436"/>
      <c r="F4" s="417"/>
      <c r="G4" s="147"/>
      <c r="H4" s="415"/>
      <c r="I4" s="435"/>
    </row>
    <row r="5" spans="1:9" ht="14.25" customHeight="1">
      <c r="A5" s="415"/>
      <c r="B5" s="147"/>
      <c r="C5" s="433"/>
      <c r="D5" s="434"/>
      <c r="E5" s="419" t="s">
        <v>1179</v>
      </c>
      <c r="F5" s="417"/>
      <c r="G5" s="147"/>
      <c r="H5" s="415"/>
      <c r="I5" s="435"/>
    </row>
    <row r="6" spans="1:9" ht="14.25" customHeight="1">
      <c r="A6" s="415"/>
      <c r="B6" s="147"/>
      <c r="C6" s="433"/>
      <c r="D6" s="434"/>
      <c r="E6" s="419"/>
      <c r="F6" s="417"/>
      <c r="G6" s="147"/>
      <c r="H6" s="415"/>
      <c r="I6" s="435"/>
    </row>
    <row r="7" spans="1:9" ht="14.25" customHeight="1">
      <c r="A7" s="437" t="s">
        <v>1113</v>
      </c>
      <c r="B7" s="147"/>
      <c r="C7" s="433"/>
      <c r="D7" s="434"/>
      <c r="E7" s="433"/>
      <c r="F7" s="434"/>
      <c r="G7" s="147"/>
      <c r="H7" s="415"/>
      <c r="I7" s="435"/>
    </row>
    <row r="8" spans="1:9" ht="14.25" customHeight="1">
      <c r="A8" s="415"/>
      <c r="B8" s="415"/>
      <c r="C8" s="419"/>
      <c r="D8" s="417"/>
      <c r="E8" s="419"/>
      <c r="F8" s="417"/>
      <c r="G8" s="415"/>
      <c r="H8" s="415"/>
      <c r="I8" s="435"/>
    </row>
    <row r="9" spans="1:9" ht="14.25" customHeight="1">
      <c r="A9" s="414" t="s">
        <v>625</v>
      </c>
      <c r="B9" s="415"/>
      <c r="C9" s="416" t="s">
        <v>1147</v>
      </c>
      <c r="D9" s="417"/>
      <c r="E9" s="418" t="s">
        <v>1148</v>
      </c>
      <c r="F9" s="417"/>
      <c r="G9" s="415"/>
      <c r="H9" s="415"/>
      <c r="I9" s="435"/>
    </row>
    <row r="10" spans="1:9" ht="14.25" customHeight="1">
      <c r="A10" s="414" t="s">
        <v>626</v>
      </c>
      <c r="B10" s="415"/>
      <c r="C10" s="416" t="s">
        <v>0</v>
      </c>
      <c r="D10" s="504" t="s">
        <v>1</v>
      </c>
      <c r="E10" s="416" t="s">
        <v>0</v>
      </c>
      <c r="F10" s="504" t="s">
        <v>1</v>
      </c>
      <c r="G10" s="415"/>
      <c r="H10" s="415"/>
      <c r="I10" s="435"/>
    </row>
    <row r="11" spans="1:9" ht="14.25" customHeight="1">
      <c r="A11" s="415" t="s">
        <v>879</v>
      </c>
      <c r="B11" s="415"/>
      <c r="C11" s="419">
        <v>0</v>
      </c>
      <c r="D11" s="417">
        <v>0</v>
      </c>
      <c r="E11" s="419">
        <v>8226.6</v>
      </c>
      <c r="F11" s="417">
        <v>134.84840638903069</v>
      </c>
      <c r="G11" s="415"/>
      <c r="H11" s="415"/>
      <c r="I11" s="435"/>
    </row>
    <row r="12" spans="1:9" ht="14.25" customHeight="1">
      <c r="A12" s="415" t="s">
        <v>627</v>
      </c>
      <c r="B12" s="415"/>
      <c r="C12" s="419">
        <v>0</v>
      </c>
      <c r="D12" s="417">
        <v>0</v>
      </c>
      <c r="E12" s="419">
        <v>98586.00000000001</v>
      </c>
      <c r="F12" s="417">
        <v>141.131955855801</v>
      </c>
      <c r="G12" s="415"/>
      <c r="H12" s="415"/>
      <c r="I12" s="435"/>
    </row>
    <row r="13" spans="1:9" ht="14.25" customHeight="1">
      <c r="A13" s="415" t="s">
        <v>629</v>
      </c>
      <c r="B13" s="415"/>
      <c r="C13" s="419">
        <v>0</v>
      </c>
      <c r="D13" s="417">
        <v>0</v>
      </c>
      <c r="E13" s="419">
        <v>17021</v>
      </c>
      <c r="F13" s="417">
        <v>179.31449386052523</v>
      </c>
      <c r="G13" s="415"/>
      <c r="H13" s="415"/>
      <c r="I13" s="435"/>
    </row>
    <row r="14" spans="1:9" ht="14.25" customHeight="1">
      <c r="A14" s="415" t="s">
        <v>630</v>
      </c>
      <c r="B14" s="415"/>
      <c r="C14" s="419">
        <v>0</v>
      </c>
      <c r="D14" s="417">
        <v>0</v>
      </c>
      <c r="E14" s="419">
        <v>674.5</v>
      </c>
      <c r="F14" s="417">
        <v>181.3721275018532</v>
      </c>
      <c r="G14" s="415"/>
      <c r="H14" s="415"/>
      <c r="I14" s="435"/>
    </row>
    <row r="15" spans="1:9" ht="14.25" customHeight="1">
      <c r="A15" s="415" t="s">
        <v>628</v>
      </c>
      <c r="B15" s="415"/>
      <c r="C15" s="419">
        <v>498.5</v>
      </c>
      <c r="D15" s="417">
        <v>200</v>
      </c>
      <c r="E15" s="419">
        <v>65102.2</v>
      </c>
      <c r="F15" s="417">
        <v>202.3409915486727</v>
      </c>
      <c r="G15" s="415"/>
      <c r="H15" s="415"/>
      <c r="I15" s="435"/>
    </row>
    <row r="16" spans="1:9" ht="14.25" customHeight="1">
      <c r="A16" s="415" t="s">
        <v>855</v>
      </c>
      <c r="B16" s="415"/>
      <c r="C16" s="419">
        <v>0</v>
      </c>
      <c r="D16" s="417">
        <v>0</v>
      </c>
      <c r="E16" s="419">
        <v>10221</v>
      </c>
      <c r="F16" s="417">
        <v>210.73089717248803</v>
      </c>
      <c r="G16" s="415"/>
      <c r="H16" s="415"/>
      <c r="I16" s="435"/>
    </row>
    <row r="17" spans="1:9" ht="14.25" customHeight="1">
      <c r="A17" s="415" t="s">
        <v>631</v>
      </c>
      <c r="B17" s="415"/>
      <c r="C17" s="419">
        <v>0</v>
      </c>
      <c r="D17" s="417">
        <v>0</v>
      </c>
      <c r="E17" s="419">
        <v>39605.4</v>
      </c>
      <c r="F17" s="417">
        <v>169.71161760769996</v>
      </c>
      <c r="G17" s="415"/>
      <c r="H17" s="415"/>
      <c r="I17" s="435"/>
    </row>
    <row r="18" spans="1:9" ht="14.25" customHeight="1">
      <c r="A18" s="415" t="s">
        <v>632</v>
      </c>
      <c r="B18" s="415"/>
      <c r="C18" s="419">
        <v>15975.6</v>
      </c>
      <c r="D18" s="417">
        <v>172.20282806279576</v>
      </c>
      <c r="E18" s="419">
        <v>280220.7</v>
      </c>
      <c r="F18" s="417">
        <v>193.67559641382664</v>
      </c>
      <c r="G18" s="415"/>
      <c r="H18" s="415"/>
      <c r="I18" s="435"/>
    </row>
    <row r="19" spans="1:9" ht="14.25" customHeight="1">
      <c r="A19" s="415" t="s">
        <v>633</v>
      </c>
      <c r="B19" s="415"/>
      <c r="C19" s="419">
        <v>0</v>
      </c>
      <c r="D19" s="417">
        <v>0</v>
      </c>
      <c r="E19" s="419">
        <v>41352.4</v>
      </c>
      <c r="F19" s="417">
        <v>159.13037453690717</v>
      </c>
      <c r="G19" s="415"/>
      <c r="H19" s="415"/>
      <c r="I19" s="435"/>
    </row>
    <row r="20" spans="1:9" ht="14.25" customHeight="1">
      <c r="A20" s="415" t="s">
        <v>634</v>
      </c>
      <c r="B20" s="415"/>
      <c r="C20" s="419">
        <v>0</v>
      </c>
      <c r="D20" s="417">
        <v>0</v>
      </c>
      <c r="E20" s="419">
        <v>4985</v>
      </c>
      <c r="F20" s="417">
        <v>194.4</v>
      </c>
      <c r="G20" s="415"/>
      <c r="H20" s="415"/>
      <c r="I20" s="435"/>
    </row>
    <row r="21" spans="1:9" ht="14.25" customHeight="1">
      <c r="A21" s="415" t="s">
        <v>635</v>
      </c>
      <c r="B21" s="415"/>
      <c r="C21" s="419">
        <v>0</v>
      </c>
      <c r="D21" s="417">
        <v>0</v>
      </c>
      <c r="E21" s="419">
        <v>30910.199999999997</v>
      </c>
      <c r="F21" s="417">
        <v>188.22729066780548</v>
      </c>
      <c r="G21" s="415"/>
      <c r="H21" s="415"/>
      <c r="I21" s="435"/>
    </row>
    <row r="22" spans="1:9" ht="14.25" customHeight="1">
      <c r="A22" s="415" t="s">
        <v>636</v>
      </c>
      <c r="B22" s="415"/>
      <c r="C22" s="419">
        <v>11231.5</v>
      </c>
      <c r="D22" s="417">
        <v>251.2330944219383</v>
      </c>
      <c r="E22" s="419">
        <v>337479.19999999995</v>
      </c>
      <c r="F22" s="417">
        <v>290.3484599939789</v>
      </c>
      <c r="G22" s="415"/>
      <c r="H22" s="415"/>
      <c r="I22" s="435"/>
    </row>
    <row r="23" spans="1:9" ht="14.25" customHeight="1">
      <c r="A23" s="415" t="s">
        <v>637</v>
      </c>
      <c r="B23" s="415"/>
      <c r="C23" s="419">
        <v>0</v>
      </c>
      <c r="D23" s="417">
        <v>0</v>
      </c>
      <c r="E23" s="419">
        <v>40883.3</v>
      </c>
      <c r="F23" s="417">
        <v>135.38292163303842</v>
      </c>
      <c r="G23" s="415"/>
      <c r="H23" s="415"/>
      <c r="I23" s="435"/>
    </row>
    <row r="24" spans="1:9" ht="14.25" customHeight="1">
      <c r="A24" s="415" t="s">
        <v>638</v>
      </c>
      <c r="B24" s="415"/>
      <c r="C24" s="419">
        <v>1974</v>
      </c>
      <c r="D24" s="417">
        <v>191.31332320162107</v>
      </c>
      <c r="E24" s="419">
        <v>81773.4</v>
      </c>
      <c r="F24" s="417">
        <v>195.82447226115096</v>
      </c>
      <c r="G24" s="415"/>
      <c r="H24" s="415"/>
      <c r="I24" s="435"/>
    </row>
    <row r="25" spans="1:9" ht="14.25" customHeight="1">
      <c r="A25" s="415" t="s">
        <v>856</v>
      </c>
      <c r="B25" s="415"/>
      <c r="C25" s="419">
        <v>0</v>
      </c>
      <c r="D25" s="417">
        <v>0</v>
      </c>
      <c r="E25" s="419">
        <v>5483.7</v>
      </c>
      <c r="F25" s="417">
        <v>197.13614895052612</v>
      </c>
      <c r="G25" s="415"/>
      <c r="H25" s="415"/>
      <c r="I25" s="435"/>
    </row>
    <row r="26" spans="1:9" ht="14.25" customHeight="1">
      <c r="A26" s="415" t="s">
        <v>639</v>
      </c>
      <c r="B26" s="415"/>
      <c r="C26" s="419">
        <v>995.5</v>
      </c>
      <c r="D26" s="417">
        <v>161.0015067805123</v>
      </c>
      <c r="E26" s="419">
        <v>50639.600000000006</v>
      </c>
      <c r="F26" s="417">
        <v>188.98427317751322</v>
      </c>
      <c r="G26" s="415"/>
      <c r="H26" s="415"/>
      <c r="I26" s="435"/>
    </row>
    <row r="27" spans="1:9" ht="14.25" customHeight="1">
      <c r="A27" s="415" t="s">
        <v>640</v>
      </c>
      <c r="B27" s="415"/>
      <c r="C27" s="419">
        <v>0</v>
      </c>
      <c r="D27" s="417">
        <v>0</v>
      </c>
      <c r="E27" s="419">
        <v>149771.7</v>
      </c>
      <c r="F27" s="417">
        <v>216.31486388950646</v>
      </c>
      <c r="G27" s="415"/>
      <c r="H27" s="415"/>
      <c r="I27" s="435"/>
    </row>
    <row r="28" spans="1:9" ht="14.25" customHeight="1">
      <c r="A28" s="415" t="s">
        <v>641</v>
      </c>
      <c r="B28" s="415"/>
      <c r="C28" s="419">
        <v>0</v>
      </c>
      <c r="D28" s="417">
        <v>0</v>
      </c>
      <c r="E28" s="419">
        <v>84580.99999999999</v>
      </c>
      <c r="F28" s="417">
        <v>198.59388633381022</v>
      </c>
      <c r="G28" s="415"/>
      <c r="H28" s="415"/>
      <c r="I28" s="435"/>
    </row>
    <row r="29" spans="1:9" ht="14.25" customHeight="1">
      <c r="A29" s="415" t="s">
        <v>642</v>
      </c>
      <c r="B29" s="415"/>
      <c r="C29" s="419">
        <v>0</v>
      </c>
      <c r="D29" s="417">
        <v>0</v>
      </c>
      <c r="E29" s="419">
        <v>10491</v>
      </c>
      <c r="F29" s="417">
        <v>175.05290248784672</v>
      </c>
      <c r="G29" s="415"/>
      <c r="H29" s="415"/>
      <c r="I29" s="435"/>
    </row>
    <row r="30" spans="1:9" ht="14.25" customHeight="1">
      <c r="A30" s="415" t="s">
        <v>643</v>
      </c>
      <c r="B30" s="415"/>
      <c r="C30" s="419">
        <v>0</v>
      </c>
      <c r="D30" s="417">
        <v>0</v>
      </c>
      <c r="E30" s="419">
        <v>1233</v>
      </c>
      <c r="F30" s="417">
        <v>171.3199513381995</v>
      </c>
      <c r="G30" s="415"/>
      <c r="H30" s="415"/>
      <c r="I30" s="435"/>
    </row>
    <row r="31" spans="1:9" ht="14.25" customHeight="1">
      <c r="A31" s="415" t="s">
        <v>644</v>
      </c>
      <c r="B31" s="415"/>
      <c r="C31" s="419">
        <v>21965.9</v>
      </c>
      <c r="D31" s="417">
        <v>159.36321298011916</v>
      </c>
      <c r="E31" s="419">
        <v>455600.3000000001</v>
      </c>
      <c r="F31" s="417">
        <v>193.85017020401432</v>
      </c>
      <c r="G31" s="415"/>
      <c r="H31" s="415"/>
      <c r="I31" s="435"/>
    </row>
    <row r="32" spans="1:9" ht="14.25" customHeight="1">
      <c r="A32" s="415" t="s">
        <v>645</v>
      </c>
      <c r="B32" s="415"/>
      <c r="C32" s="419">
        <v>0</v>
      </c>
      <c r="D32" s="417">
        <v>0</v>
      </c>
      <c r="E32" s="419">
        <v>254610.1</v>
      </c>
      <c r="F32" s="417">
        <v>221.9069824802708</v>
      </c>
      <c r="G32" s="415"/>
      <c r="H32" s="415"/>
      <c r="I32" s="435"/>
    </row>
    <row r="33" spans="1:9" ht="14.25" customHeight="1">
      <c r="A33" s="415" t="s">
        <v>646</v>
      </c>
      <c r="B33" s="415"/>
      <c r="C33" s="419">
        <v>0</v>
      </c>
      <c r="D33" s="417">
        <v>0</v>
      </c>
      <c r="E33" s="419">
        <v>86433.4</v>
      </c>
      <c r="F33" s="417">
        <v>123.7247753761856</v>
      </c>
      <c r="G33" s="415"/>
      <c r="H33" s="415"/>
      <c r="I33" s="435"/>
    </row>
    <row r="34" spans="1:9" ht="14.25" customHeight="1">
      <c r="A34" s="415" t="s">
        <v>647</v>
      </c>
      <c r="B34" s="415"/>
      <c r="C34" s="419">
        <v>0</v>
      </c>
      <c r="D34" s="417">
        <v>0</v>
      </c>
      <c r="E34" s="419">
        <v>181227.7</v>
      </c>
      <c r="F34" s="417">
        <v>147.14300683615144</v>
      </c>
      <c r="G34" s="415"/>
      <c r="H34" s="415"/>
      <c r="I34" s="435"/>
    </row>
    <row r="35" spans="1:9" ht="14.25" customHeight="1">
      <c r="A35" s="415" t="s">
        <v>880</v>
      </c>
      <c r="B35" s="415"/>
      <c r="C35" s="419">
        <v>0</v>
      </c>
      <c r="D35" s="417">
        <v>0</v>
      </c>
      <c r="E35" s="419">
        <v>18944.7</v>
      </c>
      <c r="F35" s="417">
        <v>235.86800002111409</v>
      </c>
      <c r="G35" s="415"/>
      <c r="H35" s="415"/>
      <c r="I35" s="435"/>
    </row>
    <row r="36" spans="1:9" ht="14.25" customHeight="1">
      <c r="A36" s="415" t="s">
        <v>648</v>
      </c>
      <c r="B36" s="415"/>
      <c r="C36" s="419">
        <v>0</v>
      </c>
      <c r="D36" s="417">
        <v>0</v>
      </c>
      <c r="E36" s="419">
        <v>15560.2</v>
      </c>
      <c r="F36" s="417">
        <v>164.04772432230948</v>
      </c>
      <c r="G36" s="415"/>
      <c r="H36" s="415"/>
      <c r="I36" s="435"/>
    </row>
    <row r="37" spans="1:9" ht="14.25" customHeight="1">
      <c r="A37" s="415" t="s">
        <v>650</v>
      </c>
      <c r="B37" s="415"/>
      <c r="C37" s="419">
        <v>0</v>
      </c>
      <c r="D37" s="417">
        <v>0</v>
      </c>
      <c r="E37" s="419">
        <v>39945.799999999996</v>
      </c>
      <c r="F37" s="417">
        <v>140.43924768060722</v>
      </c>
      <c r="G37" s="415"/>
      <c r="H37" s="415"/>
      <c r="I37" s="435"/>
    </row>
    <row r="38" spans="1:9" ht="14.25" customHeight="1">
      <c r="A38" s="415" t="s">
        <v>649</v>
      </c>
      <c r="B38" s="415"/>
      <c r="C38" s="419">
        <v>0</v>
      </c>
      <c r="D38" s="417">
        <v>0</v>
      </c>
      <c r="E38" s="419">
        <v>98266.1</v>
      </c>
      <c r="F38" s="417">
        <v>134.7294743558562</v>
      </c>
      <c r="G38" s="415"/>
      <c r="H38" s="415"/>
      <c r="I38" s="435"/>
    </row>
    <row r="39" spans="1:9" ht="14.25" customHeight="1">
      <c r="A39" s="415" t="s">
        <v>719</v>
      </c>
      <c r="B39" s="415"/>
      <c r="C39" s="419">
        <v>1493.2</v>
      </c>
      <c r="D39" s="417">
        <v>167.34315563889632</v>
      </c>
      <c r="E39" s="419">
        <v>11214.400000000001</v>
      </c>
      <c r="F39" s="417">
        <v>186.75950563561133</v>
      </c>
      <c r="G39" s="415"/>
      <c r="H39" s="415"/>
      <c r="I39" s="435"/>
    </row>
    <row r="40" spans="1:9" ht="14.25" customHeight="1">
      <c r="A40" s="415" t="s">
        <v>651</v>
      </c>
      <c r="B40" s="415"/>
      <c r="C40" s="419">
        <v>994</v>
      </c>
      <c r="D40" s="417">
        <v>162</v>
      </c>
      <c r="E40" s="419">
        <v>20941.4</v>
      </c>
      <c r="F40" s="417">
        <v>193.65386268348823</v>
      </c>
      <c r="G40" s="415"/>
      <c r="H40" s="415"/>
      <c r="I40" s="435"/>
    </row>
    <row r="41" spans="1:9" ht="14.25" customHeight="1">
      <c r="A41" s="415" t="s">
        <v>652</v>
      </c>
      <c r="B41" s="415"/>
      <c r="C41" s="419">
        <v>0</v>
      </c>
      <c r="D41" s="417">
        <v>0</v>
      </c>
      <c r="E41" s="419">
        <v>22432.2</v>
      </c>
      <c r="F41" s="417">
        <v>185.97723807740658</v>
      </c>
      <c r="G41" s="415"/>
      <c r="H41" s="415"/>
      <c r="I41" s="435"/>
    </row>
    <row r="42" spans="1:9" ht="14.25" customHeight="1">
      <c r="A42" s="415" t="s">
        <v>653</v>
      </c>
      <c r="B42" s="415"/>
      <c r="C42" s="419">
        <v>0</v>
      </c>
      <c r="D42" s="417">
        <v>0</v>
      </c>
      <c r="E42" s="419">
        <v>8317.9</v>
      </c>
      <c r="F42" s="417">
        <v>174.2495581817526</v>
      </c>
      <c r="G42" s="415"/>
      <c r="H42" s="415"/>
      <c r="I42" s="435"/>
    </row>
    <row r="43" spans="1:9" ht="14.25" customHeight="1">
      <c r="A43" s="415" t="s">
        <v>881</v>
      </c>
      <c r="B43" s="415"/>
      <c r="C43" s="419">
        <v>0</v>
      </c>
      <c r="D43" s="417">
        <v>0</v>
      </c>
      <c r="E43" s="419">
        <v>11476</v>
      </c>
      <c r="F43" s="417">
        <v>137.47886894388287</v>
      </c>
      <c r="G43" s="415"/>
      <c r="H43" s="415"/>
      <c r="I43" s="435"/>
    </row>
    <row r="44" spans="1:9" ht="14.25" customHeight="1">
      <c r="A44" s="415" t="s">
        <v>654</v>
      </c>
      <c r="B44" s="415"/>
      <c r="C44" s="419">
        <v>0</v>
      </c>
      <c r="D44" s="417">
        <v>0</v>
      </c>
      <c r="E44" s="419">
        <v>34150.1</v>
      </c>
      <c r="F44" s="417">
        <v>200.25407539070162</v>
      </c>
      <c r="G44" s="415"/>
      <c r="H44" s="415"/>
      <c r="I44" s="435"/>
    </row>
    <row r="45" spans="1:9" ht="14.25" customHeight="1">
      <c r="A45" s="415" t="s">
        <v>655</v>
      </c>
      <c r="B45" s="415"/>
      <c r="C45" s="419">
        <v>16475.4</v>
      </c>
      <c r="D45" s="417">
        <v>150.72570013474635</v>
      </c>
      <c r="E45" s="419">
        <v>516935.1000000001</v>
      </c>
      <c r="F45" s="417">
        <v>197.9629502813796</v>
      </c>
      <c r="G45" s="415"/>
      <c r="H45" s="415"/>
      <c r="I45" s="435"/>
    </row>
    <row r="46" spans="1:9" ht="14.25" customHeight="1">
      <c r="A46" s="415" t="s">
        <v>656</v>
      </c>
      <c r="B46" s="415"/>
      <c r="C46" s="431">
        <v>0</v>
      </c>
      <c r="D46" s="432">
        <v>0</v>
      </c>
      <c r="E46" s="431">
        <v>102695.2</v>
      </c>
      <c r="F46" s="432">
        <v>132.3983146242473</v>
      </c>
      <c r="G46" s="415"/>
      <c r="H46" s="415"/>
      <c r="I46" s="435"/>
    </row>
    <row r="47" spans="1:9" ht="14.25" customHeight="1">
      <c r="A47" s="415" t="s">
        <v>657</v>
      </c>
      <c r="B47" s="415"/>
      <c r="C47" s="419">
        <v>0</v>
      </c>
      <c r="D47" s="417">
        <v>0</v>
      </c>
      <c r="E47" s="419">
        <v>90042.99999999999</v>
      </c>
      <c r="F47" s="417">
        <v>128.21659873615943</v>
      </c>
      <c r="G47" s="415"/>
      <c r="H47" s="415"/>
      <c r="I47" s="435"/>
    </row>
    <row r="48" spans="1:9" ht="14.25" customHeight="1">
      <c r="A48" s="415" t="s">
        <v>659</v>
      </c>
      <c r="B48" s="415"/>
      <c r="C48" s="419">
        <v>43929.2</v>
      </c>
      <c r="D48" s="417">
        <v>166.4447429044918</v>
      </c>
      <c r="E48" s="419">
        <v>627552.2999999999</v>
      </c>
      <c r="F48" s="417">
        <v>196.12201915282603</v>
      </c>
      <c r="G48" s="415"/>
      <c r="H48" s="415"/>
      <c r="I48" s="435"/>
    </row>
    <row r="49" spans="1:9" ht="14.25" customHeight="1">
      <c r="A49" s="415" t="s">
        <v>658</v>
      </c>
      <c r="B49" s="415"/>
      <c r="C49" s="419">
        <v>0</v>
      </c>
      <c r="D49" s="417">
        <v>0</v>
      </c>
      <c r="E49" s="419">
        <v>85256.9</v>
      </c>
      <c r="F49" s="417">
        <v>137.05280511020223</v>
      </c>
      <c r="G49" s="415"/>
      <c r="H49" s="415"/>
      <c r="I49" s="435"/>
    </row>
    <row r="50" spans="1:9" ht="14.25" customHeight="1">
      <c r="A50" s="415" t="s">
        <v>961</v>
      </c>
      <c r="B50" s="415"/>
      <c r="C50" s="419">
        <v>6484.9</v>
      </c>
      <c r="D50" s="417">
        <v>142.11790467085075</v>
      </c>
      <c r="E50" s="419">
        <v>24435.1</v>
      </c>
      <c r="F50" s="417">
        <v>140.51219761736192</v>
      </c>
      <c r="G50" s="415"/>
      <c r="H50" s="415"/>
      <c r="I50" s="435"/>
    </row>
    <row r="51" spans="1:9" ht="14.25" customHeight="1">
      <c r="A51" s="415" t="s">
        <v>960</v>
      </c>
      <c r="B51" s="415"/>
      <c r="C51" s="420">
        <v>0</v>
      </c>
      <c r="D51" s="421">
        <v>0</v>
      </c>
      <c r="E51" s="420">
        <v>5238.9</v>
      </c>
      <c r="F51" s="421">
        <v>138.81024642577643</v>
      </c>
      <c r="G51" s="415"/>
      <c r="H51" s="415"/>
      <c r="I51" s="435"/>
    </row>
    <row r="52" spans="1:9" ht="14.25" customHeight="1">
      <c r="A52" s="415" t="s">
        <v>660</v>
      </c>
      <c r="B52" s="414"/>
      <c r="C52" s="418">
        <v>122017.7</v>
      </c>
      <c r="D52" s="422">
        <v>170.7828429809774</v>
      </c>
      <c r="E52" s="418">
        <v>4070517.7000000016</v>
      </c>
      <c r="F52" s="422">
        <v>192.59167301987156</v>
      </c>
      <c r="G52" s="415"/>
      <c r="H52" s="415"/>
      <c r="I52" s="435"/>
    </row>
    <row r="53" spans="1:9" ht="14.25" customHeight="1">
      <c r="A53" s="415"/>
      <c r="B53" s="423"/>
      <c r="C53" s="419">
        <v>0</v>
      </c>
      <c r="D53" s="417"/>
      <c r="E53" s="419">
        <v>0</v>
      </c>
      <c r="F53" s="417"/>
      <c r="G53" s="424"/>
      <c r="H53" s="425"/>
      <c r="I53" s="435"/>
    </row>
    <row r="54" spans="1:9" ht="14.25" customHeight="1">
      <c r="A54" s="414" t="s">
        <v>76</v>
      </c>
      <c r="B54" s="429"/>
      <c r="C54" s="418" t="s">
        <v>661</v>
      </c>
      <c r="D54" s="422" t="s">
        <v>85</v>
      </c>
      <c r="E54" s="418" t="s">
        <v>661</v>
      </c>
      <c r="F54" s="422" t="s">
        <v>85</v>
      </c>
      <c r="G54" s="427"/>
      <c r="H54" s="428"/>
      <c r="I54" s="435"/>
    </row>
    <row r="55" spans="1:9" ht="14.25" customHeight="1">
      <c r="A55" s="415" t="s">
        <v>628</v>
      </c>
      <c r="B55" s="423"/>
      <c r="C55" s="419">
        <v>0</v>
      </c>
      <c r="D55" s="417">
        <v>0</v>
      </c>
      <c r="E55" s="107">
        <v>5</v>
      </c>
      <c r="F55" s="505">
        <v>600</v>
      </c>
      <c r="G55" s="105"/>
      <c r="H55" s="438"/>
      <c r="I55" s="435"/>
    </row>
    <row r="56" spans="1:9" ht="14.25" customHeight="1">
      <c r="A56" s="415" t="s">
        <v>641</v>
      </c>
      <c r="B56" s="429"/>
      <c r="C56" s="419">
        <v>7</v>
      </c>
      <c r="D56" s="417">
        <v>1000</v>
      </c>
      <c r="E56" s="506">
        <v>154</v>
      </c>
      <c r="F56" s="507">
        <v>635.4545454545455</v>
      </c>
      <c r="G56" s="434"/>
      <c r="H56" s="430"/>
      <c r="I56" s="435"/>
    </row>
    <row r="57" spans="1:9" ht="14.25" customHeight="1">
      <c r="A57" s="415" t="s">
        <v>660</v>
      </c>
      <c r="B57" s="426"/>
      <c r="C57" s="420">
        <v>7</v>
      </c>
      <c r="D57" s="421">
        <v>1000</v>
      </c>
      <c r="E57" s="420">
        <v>159</v>
      </c>
      <c r="F57" s="421">
        <v>634.3396226415094</v>
      </c>
      <c r="G57" s="417"/>
      <c r="H57" s="428"/>
      <c r="I57" s="365"/>
    </row>
    <row r="58" spans="1:8" ht="14.25" customHeight="1">
      <c r="A58" s="415" t="s">
        <v>662</v>
      </c>
      <c r="B58" s="423"/>
      <c r="C58" s="420">
        <v>122024.7</v>
      </c>
      <c r="D58" s="421">
        <v>170.83041138392477</v>
      </c>
      <c r="E58" s="444">
        <v>4070676.7000000016</v>
      </c>
      <c r="F58" s="445">
        <v>192.6089276262101</v>
      </c>
      <c r="G58" s="105"/>
      <c r="H58" s="446"/>
    </row>
    <row r="59" spans="1:9" ht="15.75" customHeight="1">
      <c r="A59" s="415"/>
      <c r="B59" s="423"/>
      <c r="C59" s="419">
        <v>0</v>
      </c>
      <c r="D59" s="417"/>
      <c r="E59" s="426">
        <v>0</v>
      </c>
      <c r="F59" s="420"/>
      <c r="G59" s="421"/>
      <c r="H59" s="508"/>
      <c r="I59" s="448"/>
    </row>
    <row r="60" spans="1:8" ht="14.25" customHeight="1">
      <c r="A60" s="415"/>
      <c r="B60" s="426"/>
      <c r="C60" s="420" t="s">
        <v>1147</v>
      </c>
      <c r="D60" s="417"/>
      <c r="E60" s="509" t="s">
        <v>1148</v>
      </c>
      <c r="F60" s="510"/>
      <c r="G60" s="511"/>
      <c r="H60" s="446"/>
    </row>
    <row r="61" spans="1:8" ht="14.25" customHeight="1">
      <c r="A61" s="414" t="s">
        <v>663</v>
      </c>
      <c r="B61" s="423" t="s">
        <v>6</v>
      </c>
      <c r="C61" s="420" t="s">
        <v>0</v>
      </c>
      <c r="D61" s="421" t="s">
        <v>7</v>
      </c>
      <c r="E61" s="423" t="s">
        <v>6</v>
      </c>
      <c r="F61" s="420" t="s">
        <v>0</v>
      </c>
      <c r="G61" s="421" t="s">
        <v>7</v>
      </c>
      <c r="H61" s="508" t="s">
        <v>2</v>
      </c>
    </row>
    <row r="62" spans="1:8" ht="14.25" customHeight="1">
      <c r="A62" s="415" t="s">
        <v>664</v>
      </c>
      <c r="B62" s="426">
        <v>0</v>
      </c>
      <c r="C62" s="419">
        <v>0</v>
      </c>
      <c r="D62" s="417">
        <v>0</v>
      </c>
      <c r="E62" s="426">
        <v>10</v>
      </c>
      <c r="F62" s="419">
        <v>500</v>
      </c>
      <c r="G62" s="417">
        <v>200</v>
      </c>
      <c r="H62" s="428">
        <v>0.0001228297005262049</v>
      </c>
    </row>
    <row r="63" spans="1:8" ht="18" customHeight="1">
      <c r="A63" s="415" t="s">
        <v>665</v>
      </c>
      <c r="B63" s="423">
        <v>2446</v>
      </c>
      <c r="C63" s="420">
        <v>122024.7</v>
      </c>
      <c r="D63" s="421">
        <v>170.83041138392474</v>
      </c>
      <c r="E63" s="423">
        <v>81627</v>
      </c>
      <c r="F63" s="420">
        <v>4070176.7</v>
      </c>
      <c r="G63" s="421">
        <v>192.60801967148</v>
      </c>
      <c r="H63" s="449">
        <v>0.9998771702994738</v>
      </c>
    </row>
    <row r="64" spans="1:8" ht="14.25" customHeight="1">
      <c r="A64" s="415" t="s">
        <v>666</v>
      </c>
      <c r="B64" s="423">
        <v>2446</v>
      </c>
      <c r="C64" s="420">
        <v>122024.7</v>
      </c>
      <c r="D64" s="421">
        <v>170.83041138392474</v>
      </c>
      <c r="E64" s="423">
        <v>81637</v>
      </c>
      <c r="F64" s="420">
        <v>4070676.7</v>
      </c>
      <c r="G64" s="421">
        <v>192.60892762621</v>
      </c>
      <c r="H64" s="449">
        <v>1</v>
      </c>
    </row>
    <row r="65" spans="1:8" ht="14.25" customHeight="1">
      <c r="A65" s="415"/>
      <c r="B65" s="415"/>
      <c r="C65" s="419"/>
      <c r="D65" s="417"/>
      <c r="E65" s="433" t="s">
        <v>1146</v>
      </c>
      <c r="F65" s="417"/>
      <c r="G65" s="415"/>
      <c r="H65" s="415"/>
    </row>
  </sheetData>
  <sheetProtection/>
  <printOptions/>
  <pageMargins left="0.5" right="0.45" top="0.5" bottom="0.5" header="0.3" footer="0.3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2.28125" style="20" customWidth="1"/>
    <col min="2" max="2" width="11.421875" style="20" customWidth="1"/>
    <col min="3" max="3" width="12.140625" style="20" customWidth="1"/>
    <col min="4" max="4" width="14.140625" style="20" customWidth="1"/>
    <col min="5" max="5" width="17.57421875" style="20" customWidth="1"/>
    <col min="6" max="6" width="13.28125" style="20" customWidth="1"/>
    <col min="7" max="16384" width="9.140625" style="20" customWidth="1"/>
  </cols>
  <sheetData>
    <row r="1" spans="1:8" ht="15" customHeight="1">
      <c r="A1" s="4" t="s">
        <v>124</v>
      </c>
      <c r="B1" s="5"/>
      <c r="C1" s="5"/>
      <c r="D1" s="5"/>
      <c r="E1" s="5"/>
      <c r="F1" s="5"/>
      <c r="G1" s="21"/>
      <c r="H1" s="18"/>
    </row>
    <row r="2" spans="1:8" ht="15" customHeight="1">
      <c r="A2" s="6" t="s">
        <v>1149</v>
      </c>
      <c r="B2" s="5"/>
      <c r="C2" s="5"/>
      <c r="D2" s="5"/>
      <c r="E2" s="5"/>
      <c r="F2" s="5"/>
      <c r="G2" s="21"/>
      <c r="H2" s="18"/>
    </row>
    <row r="3" spans="1:8" ht="15" customHeight="1">
      <c r="A3" s="6"/>
      <c r="B3" s="5"/>
      <c r="C3" s="5"/>
      <c r="D3" s="5"/>
      <c r="E3" s="5"/>
      <c r="F3" s="5"/>
      <c r="G3" s="21"/>
      <c r="H3" s="18"/>
    </row>
    <row r="4" spans="1:8" ht="15" customHeight="1">
      <c r="A4" s="732" t="s">
        <v>8</v>
      </c>
      <c r="B4" s="732"/>
      <c r="C4" s="5"/>
      <c r="D4" s="5"/>
      <c r="E4" s="5"/>
      <c r="F4" s="5"/>
      <c r="G4" s="21"/>
      <c r="H4" s="18"/>
    </row>
    <row r="5" spans="1:8" ht="15" customHeight="1">
      <c r="A5" s="732" t="s">
        <v>9</v>
      </c>
      <c r="B5" s="732"/>
      <c r="C5" s="732"/>
      <c r="D5" s="1"/>
      <c r="E5" s="5"/>
      <c r="F5" s="5"/>
      <c r="G5" s="21"/>
      <c r="H5" s="18"/>
    </row>
    <row r="6" spans="1:8" ht="15" customHeight="1">
      <c r="A6" s="732" t="s">
        <v>10</v>
      </c>
      <c r="B6" s="732"/>
      <c r="C6" s="732"/>
      <c r="D6" s="4"/>
      <c r="E6" s="4"/>
      <c r="F6" s="5"/>
      <c r="G6" s="21"/>
      <c r="H6" s="18"/>
    </row>
    <row r="7" spans="1:8" ht="15" customHeight="1">
      <c r="A7" s="4" t="s">
        <v>11</v>
      </c>
      <c r="B7" s="5"/>
      <c r="C7" s="5"/>
      <c r="D7" s="5"/>
      <c r="E7" s="5"/>
      <c r="F7" s="5"/>
      <c r="G7" s="21"/>
      <c r="H7" s="18"/>
    </row>
    <row r="8" spans="1:8" ht="15" customHeight="1">
      <c r="A8" s="7"/>
      <c r="B8" s="5"/>
      <c r="C8" s="8" t="s">
        <v>1152</v>
      </c>
      <c r="D8" s="7"/>
      <c r="E8" s="7"/>
      <c r="F8" s="7"/>
      <c r="G8" s="22"/>
      <c r="H8" s="15"/>
    </row>
    <row r="9" spans="1:8" ht="15" customHeight="1">
      <c r="A9" s="5" t="s">
        <v>12</v>
      </c>
      <c r="B9" s="5"/>
      <c r="C9" s="5"/>
      <c r="D9" s="5"/>
      <c r="E9" s="5"/>
      <c r="F9" s="5"/>
      <c r="G9" s="21"/>
      <c r="H9" s="18"/>
    </row>
    <row r="10" spans="1:8" ht="15" customHeight="1">
      <c r="A10" s="7" t="s">
        <v>13</v>
      </c>
      <c r="B10" s="7"/>
      <c r="C10" s="7"/>
      <c r="D10" s="7"/>
      <c r="E10" s="7"/>
      <c r="F10" s="7"/>
      <c r="G10" s="22"/>
      <c r="H10" s="15"/>
    </row>
    <row r="11" spans="1:8" ht="15" customHeight="1">
      <c r="A11" s="4" t="s">
        <v>125</v>
      </c>
      <c r="B11" s="9"/>
      <c r="C11" s="9" t="s">
        <v>14</v>
      </c>
      <c r="D11" s="9" t="s">
        <v>0</v>
      </c>
      <c r="E11" s="9" t="s">
        <v>15</v>
      </c>
      <c r="F11" s="9" t="s">
        <v>1</v>
      </c>
      <c r="G11" s="23"/>
      <c r="H11" s="18"/>
    </row>
    <row r="12" spans="1:8" ht="15" customHeight="1">
      <c r="A12" s="5" t="s">
        <v>16</v>
      </c>
      <c r="B12" s="10" t="s">
        <v>17</v>
      </c>
      <c r="C12" s="278">
        <v>1761</v>
      </c>
      <c r="D12" s="279">
        <v>87874</v>
      </c>
      <c r="E12" s="280">
        <v>14944645</v>
      </c>
      <c r="F12" s="11">
        <f>E12/D12</f>
        <v>170.06901927760202</v>
      </c>
      <c r="G12" s="21"/>
      <c r="H12" s="19"/>
    </row>
    <row r="13" spans="1:8" ht="15" customHeight="1">
      <c r="A13" s="5" t="s">
        <v>18</v>
      </c>
      <c r="B13" s="10" t="s">
        <v>17</v>
      </c>
      <c r="C13" s="281">
        <v>684</v>
      </c>
      <c r="D13" s="282">
        <v>34143.7</v>
      </c>
      <c r="E13" s="283">
        <v>5893884.7</v>
      </c>
      <c r="F13" s="11">
        <f>E13/D13</f>
        <v>172.61997674534396</v>
      </c>
      <c r="G13" s="21"/>
      <c r="H13" s="19"/>
    </row>
    <row r="14" spans="1:8" ht="15" customHeight="1">
      <c r="A14" s="5" t="s">
        <v>19</v>
      </c>
      <c r="B14" s="10"/>
      <c r="C14" s="284">
        <f>C12+C13</f>
        <v>2445</v>
      </c>
      <c r="D14" s="285">
        <f>D12+D13</f>
        <v>122017.7</v>
      </c>
      <c r="E14" s="286">
        <f>E12+E13</f>
        <v>20838529.7</v>
      </c>
      <c r="F14" s="12">
        <f>E14/D14</f>
        <v>170.78284298097734</v>
      </c>
      <c r="G14" s="21"/>
      <c r="H14" s="18"/>
    </row>
    <row r="15" spans="1:8" ht="15" customHeight="1">
      <c r="A15" s="4" t="s">
        <v>20</v>
      </c>
      <c r="B15" s="9"/>
      <c r="C15" s="9" t="s">
        <v>14</v>
      </c>
      <c r="D15" s="9" t="s">
        <v>0</v>
      </c>
      <c r="E15" s="9" t="s">
        <v>15</v>
      </c>
      <c r="F15" s="9" t="s">
        <v>1</v>
      </c>
      <c r="G15" s="21"/>
      <c r="H15" s="18"/>
    </row>
    <row r="16" spans="1:8" ht="15" customHeight="1">
      <c r="A16" s="5" t="s">
        <v>16</v>
      </c>
      <c r="B16" s="10" t="s">
        <v>21</v>
      </c>
      <c r="C16" s="278">
        <v>1</v>
      </c>
      <c r="D16" s="279">
        <v>7</v>
      </c>
      <c r="E16" s="280">
        <v>7000</v>
      </c>
      <c r="F16" s="11">
        <f>E16/D16</f>
        <v>1000</v>
      </c>
      <c r="G16" s="21"/>
      <c r="H16" s="18"/>
    </row>
    <row r="17" spans="1:8" ht="15" customHeight="1">
      <c r="A17" s="5" t="s">
        <v>19</v>
      </c>
      <c r="B17" s="10"/>
      <c r="C17" s="284">
        <f>SUM(C16)</f>
        <v>1</v>
      </c>
      <c r="D17" s="285">
        <f>SUM(D16)</f>
        <v>7</v>
      </c>
      <c r="E17" s="287">
        <f>SUM(E16)</f>
        <v>7000</v>
      </c>
      <c r="F17" s="288">
        <f>SUM(F16)</f>
        <v>1000</v>
      </c>
      <c r="G17" s="21"/>
      <c r="H17" s="18"/>
    </row>
    <row r="18" spans="1:8" s="195" customFormat="1" ht="15" customHeight="1">
      <c r="A18" s="5" t="s">
        <v>1151</v>
      </c>
      <c r="B18" s="10"/>
      <c r="C18" s="284">
        <f>C17+C14</f>
        <v>2446</v>
      </c>
      <c r="D18" s="513">
        <f>D17+D14</f>
        <v>122024.7</v>
      </c>
      <c r="E18" s="514">
        <f>E17+E14</f>
        <v>20845529.7</v>
      </c>
      <c r="F18" s="288">
        <f>SUM(F17)</f>
        <v>1000</v>
      </c>
      <c r="G18" s="21"/>
      <c r="H18" s="18"/>
    </row>
    <row r="19" spans="1:8" ht="15" customHeight="1">
      <c r="A19" s="512" t="s">
        <v>1150</v>
      </c>
      <c r="B19" s="10"/>
      <c r="C19" s="289"/>
      <c r="D19" s="290"/>
      <c r="E19" s="291"/>
      <c r="F19" s="2"/>
      <c r="G19" s="21"/>
      <c r="H19" s="18"/>
    </row>
    <row r="20" spans="1:8" ht="15" customHeight="1">
      <c r="A20" s="4" t="s">
        <v>125</v>
      </c>
      <c r="B20" s="9"/>
      <c r="C20" s="9" t="s">
        <v>14</v>
      </c>
      <c r="D20" s="9" t="s">
        <v>0</v>
      </c>
      <c r="E20" s="9" t="s">
        <v>15</v>
      </c>
      <c r="F20" s="9" t="s">
        <v>1</v>
      </c>
      <c r="G20" s="21"/>
      <c r="H20" s="18"/>
    </row>
    <row r="21" spans="1:8" ht="15" customHeight="1">
      <c r="A21" s="5" t="s">
        <v>16</v>
      </c>
      <c r="B21" s="10" t="s">
        <v>17</v>
      </c>
      <c r="C21" s="278">
        <v>550</v>
      </c>
      <c r="D21" s="279">
        <v>27455</v>
      </c>
      <c r="E21" s="280">
        <v>3843700</v>
      </c>
      <c r="F21" s="11">
        <f>E21/D21</f>
        <v>140</v>
      </c>
      <c r="G21" s="21"/>
      <c r="H21" s="18"/>
    </row>
    <row r="22" spans="1:8" ht="15" customHeight="1">
      <c r="A22" s="5" t="s">
        <v>18</v>
      </c>
      <c r="B22" s="10" t="s">
        <v>17</v>
      </c>
      <c r="C22" s="281"/>
      <c r="D22" s="282"/>
      <c r="E22" s="283"/>
      <c r="F22" s="13" t="e">
        <f>E22/D22</f>
        <v>#DIV/0!</v>
      </c>
      <c r="G22" s="21"/>
      <c r="H22" s="18"/>
    </row>
    <row r="23" spans="1:8" ht="15" customHeight="1">
      <c r="A23" s="5" t="s">
        <v>19</v>
      </c>
      <c r="B23" s="10"/>
      <c r="C23" s="292">
        <f>C21+C22</f>
        <v>550</v>
      </c>
      <c r="D23" s="282">
        <f>D21+D22</f>
        <v>27455</v>
      </c>
      <c r="E23" s="283">
        <f>E21+E22</f>
        <v>3843700</v>
      </c>
      <c r="F23" s="293">
        <f>E23/D23</f>
        <v>140</v>
      </c>
      <c r="G23" s="21"/>
      <c r="H23" s="18"/>
    </row>
    <row r="24" spans="1:8" ht="15" customHeight="1">
      <c r="A24" s="5"/>
      <c r="B24" s="10"/>
      <c r="C24" s="289"/>
      <c r="D24" s="290"/>
      <c r="E24" s="291"/>
      <c r="F24" s="2"/>
      <c r="G24" s="21"/>
      <c r="H24" s="18"/>
    </row>
    <row r="25" spans="1:8" ht="15" customHeight="1">
      <c r="A25" s="4" t="s">
        <v>126</v>
      </c>
      <c r="B25" s="9"/>
      <c r="C25" s="9" t="s">
        <v>14</v>
      </c>
      <c r="D25" s="9" t="s">
        <v>0</v>
      </c>
      <c r="E25" s="9" t="s">
        <v>15</v>
      </c>
      <c r="F25" s="9" t="s">
        <v>1</v>
      </c>
      <c r="G25" s="21"/>
      <c r="H25" s="18"/>
    </row>
    <row r="26" spans="1:8" ht="15" customHeight="1">
      <c r="A26" s="5" t="s">
        <v>16</v>
      </c>
      <c r="B26" s="10" t="s">
        <v>17</v>
      </c>
      <c r="C26" s="278"/>
      <c r="D26" s="279"/>
      <c r="E26" s="280"/>
      <c r="F26" s="11"/>
      <c r="G26" s="21"/>
      <c r="H26" s="18"/>
    </row>
    <row r="27" spans="1:8" ht="15" customHeight="1">
      <c r="A27" s="5" t="s">
        <v>18</v>
      </c>
      <c r="B27" s="10" t="s">
        <v>17</v>
      </c>
      <c r="C27" s="294"/>
      <c r="D27" s="295"/>
      <c r="E27" s="296"/>
      <c r="F27" s="25"/>
      <c r="G27" s="21"/>
      <c r="H27" s="18"/>
    </row>
    <row r="28" spans="1:8" ht="15" customHeight="1">
      <c r="A28" s="5" t="s">
        <v>19</v>
      </c>
      <c r="B28" s="10"/>
      <c r="C28" s="292">
        <f>C26+C27</f>
        <v>0</v>
      </c>
      <c r="D28" s="292">
        <f>D26+D27</f>
        <v>0</v>
      </c>
      <c r="E28" s="297">
        <f>E26+E27</f>
        <v>0</v>
      </c>
      <c r="F28" s="11" t="e">
        <f>E28/D28</f>
        <v>#DIV/0!</v>
      </c>
      <c r="G28" s="21"/>
      <c r="H28" s="18"/>
    </row>
    <row r="29" spans="1:8" ht="15" customHeight="1">
      <c r="A29" s="5" t="s">
        <v>76</v>
      </c>
      <c r="B29" s="10" t="s">
        <v>21</v>
      </c>
      <c r="C29" s="281"/>
      <c r="D29" s="282"/>
      <c r="E29" s="283"/>
      <c r="F29" s="13"/>
      <c r="G29" s="21"/>
      <c r="H29" s="18"/>
    </row>
    <row r="30" spans="1:8" ht="15" customHeight="1">
      <c r="A30" s="5" t="s">
        <v>19</v>
      </c>
      <c r="B30" s="10"/>
      <c r="C30" s="292">
        <f>C26+C27+C29</f>
        <v>0</v>
      </c>
      <c r="D30" s="292">
        <f>D26+D27+D29</f>
        <v>0</v>
      </c>
      <c r="E30" s="297">
        <f>E26+E27+E29</f>
        <v>0</v>
      </c>
      <c r="F30" s="11" t="e">
        <f>E30/D30</f>
        <v>#DIV/0!</v>
      </c>
      <c r="G30" s="21"/>
      <c r="H30" s="18"/>
    </row>
    <row r="31" spans="1:8" ht="15" customHeight="1">
      <c r="A31" s="5" t="s">
        <v>22</v>
      </c>
      <c r="B31" s="10"/>
      <c r="C31" s="284">
        <f>C30+C14+C17+C23</f>
        <v>2996</v>
      </c>
      <c r="D31" s="285">
        <f>D30+D14+D17+D23</f>
        <v>149479.7</v>
      </c>
      <c r="E31" s="287">
        <f>E14+E17+E23+E28+E29</f>
        <v>24689229.7</v>
      </c>
      <c r="F31" s="12">
        <f>E31/D31</f>
        <v>165.16777662786316</v>
      </c>
      <c r="G31" s="14"/>
      <c r="H31" s="18"/>
    </row>
    <row r="32" spans="1:8" ht="15" customHeight="1">
      <c r="A32" s="5"/>
      <c r="B32" s="10"/>
      <c r="C32" s="289"/>
      <c r="D32" s="290"/>
      <c r="E32" s="298"/>
      <c r="F32" s="2"/>
      <c r="G32" s="24"/>
      <c r="H32" s="18"/>
    </row>
    <row r="33" spans="1:8" ht="15" customHeight="1">
      <c r="A33" s="5"/>
      <c r="B33" s="10"/>
      <c r="C33" s="289"/>
      <c r="D33" s="295" t="e">
        <f>#REF!</f>
        <v>#REF!</v>
      </c>
      <c r="E33" s="298"/>
      <c r="F33" s="2"/>
      <c r="G33" s="24"/>
      <c r="H33" s="18"/>
    </row>
    <row r="34" spans="1:8" ht="15" customHeight="1">
      <c r="A34" s="4" t="s">
        <v>23</v>
      </c>
      <c r="B34" s="5"/>
      <c r="C34" s="9" t="s">
        <v>14</v>
      </c>
      <c r="D34" s="9" t="s">
        <v>0</v>
      </c>
      <c r="E34" s="3" t="s">
        <v>1</v>
      </c>
      <c r="F34" s="3" t="s">
        <v>2</v>
      </c>
      <c r="G34" s="24"/>
      <c r="H34" s="18"/>
    </row>
    <row r="35" spans="1:8" ht="15" customHeight="1">
      <c r="A35" s="1" t="s">
        <v>24</v>
      </c>
      <c r="B35" s="5"/>
      <c r="C35" s="299">
        <f>'[1]Uptodate'!$D$55</f>
        <v>0</v>
      </c>
      <c r="D35" s="235">
        <f>'[1]Uptodate'!$E$55</f>
        <v>0</v>
      </c>
      <c r="E35" s="291">
        <f>'[1]Uptodate'!$G$55</f>
        <v>0</v>
      </c>
      <c r="F35" s="300">
        <f>'[1]Uptodate'!$C$55</f>
        <v>0</v>
      </c>
      <c r="G35" s="24"/>
      <c r="H35" s="18"/>
    </row>
    <row r="36" spans="1:8" ht="15" customHeight="1">
      <c r="A36" s="1" t="s">
        <v>127</v>
      </c>
      <c r="B36" s="5"/>
      <c r="C36" s="301">
        <f>'[1]Uptodate'!$D$56</f>
        <v>0</v>
      </c>
      <c r="D36" s="236" t="str">
        <f>'[1]Uptodate'!$E$56</f>
        <v>Sale No. 28</v>
      </c>
      <c r="E36" s="296">
        <f>'[1]Uptodate'!$G$56</f>
        <v>0</v>
      </c>
      <c r="F36" s="302">
        <f>'[1]Uptodate'!$C$56</f>
        <v>0</v>
      </c>
      <c r="G36" s="21"/>
      <c r="H36" s="18"/>
    </row>
    <row r="37" spans="1:8" ht="15" customHeight="1">
      <c r="A37" s="1" t="s">
        <v>25</v>
      </c>
      <c r="B37" s="5"/>
      <c r="C37" s="301" t="str">
        <f>'[1]Uptodate'!$D$57</f>
        <v>Pkgs.</v>
      </c>
      <c r="D37" s="236" t="str">
        <f>'[1]Uptodate'!$E$57</f>
        <v>Kgs.</v>
      </c>
      <c r="E37" s="296" t="str">
        <f>'[1]Uptodate'!$G$57</f>
        <v>Av.Pr.</v>
      </c>
      <c r="F37" s="302" t="str">
        <f>'[1]Uptodate'!$C$57</f>
        <v>%</v>
      </c>
      <c r="G37" s="21"/>
      <c r="H37" s="18"/>
    </row>
    <row r="38" spans="1:8" ht="15" customHeight="1">
      <c r="A38" s="512" t="s">
        <v>1150</v>
      </c>
      <c r="B38" s="5"/>
      <c r="C38" s="301"/>
      <c r="D38" s="236"/>
      <c r="E38" s="303"/>
      <c r="F38" s="302"/>
      <c r="G38" s="21"/>
      <c r="H38" s="18"/>
    </row>
    <row r="39" spans="1:8" s="195" customFormat="1" ht="15" customHeight="1">
      <c r="A39" s="1" t="s">
        <v>127</v>
      </c>
      <c r="B39" s="5"/>
      <c r="C39" s="301">
        <f>C23</f>
        <v>550</v>
      </c>
      <c r="D39" s="559">
        <f>D23</f>
        <v>27455</v>
      </c>
      <c r="E39" s="515">
        <f>F23</f>
        <v>140</v>
      </c>
      <c r="F39" s="302">
        <f>'[1]Uptodate'!$C$56</f>
        <v>0</v>
      </c>
      <c r="G39" s="21"/>
      <c r="H39" s="18"/>
    </row>
    <row r="40" spans="1:8" ht="15" customHeight="1">
      <c r="A40" s="5" t="s">
        <v>26</v>
      </c>
      <c r="B40" s="5"/>
      <c r="C40" s="5"/>
      <c r="D40" s="5"/>
      <c r="E40" s="5"/>
      <c r="F40" s="304"/>
      <c r="G40" s="21"/>
      <c r="H40" s="18"/>
    </row>
    <row r="41" spans="1:8" ht="15" customHeight="1">
      <c r="A41" s="5"/>
      <c r="B41" s="5"/>
      <c r="C41" s="5"/>
      <c r="D41" s="5"/>
      <c r="E41" s="5" t="s">
        <v>27</v>
      </c>
      <c r="F41" s="5"/>
      <c r="G41" s="21"/>
      <c r="H41" s="18"/>
    </row>
    <row r="42" spans="1:8" ht="15" customHeight="1">
      <c r="A42" s="5" t="s">
        <v>28</v>
      </c>
      <c r="B42" s="5"/>
      <c r="C42" s="5"/>
      <c r="D42" s="5" t="s">
        <v>29</v>
      </c>
      <c r="E42" s="5"/>
      <c r="F42" s="5"/>
      <c r="G42" s="21"/>
      <c r="H42" s="18"/>
    </row>
    <row r="43" spans="1:8" ht="15" customHeight="1">
      <c r="A43" s="5" t="s">
        <v>30</v>
      </c>
      <c r="B43" s="5"/>
      <c r="C43" s="5"/>
      <c r="D43" s="5"/>
      <c r="E43" s="5"/>
      <c r="F43" s="5"/>
      <c r="G43" s="21"/>
      <c r="H43" s="18"/>
    </row>
    <row r="44" spans="1:6" ht="15" customHeight="1">
      <c r="A44" s="5" t="s">
        <v>31</v>
      </c>
      <c r="B44" s="5"/>
      <c r="C44" s="5"/>
      <c r="D44" s="5"/>
      <c r="E44" s="5"/>
      <c r="F44" s="5"/>
    </row>
    <row r="45" spans="1:6" ht="15" customHeight="1">
      <c r="A45" s="5" t="s">
        <v>32</v>
      </c>
      <c r="B45" s="5"/>
      <c r="C45" s="5"/>
      <c r="D45" s="5"/>
      <c r="E45" s="5"/>
      <c r="F45" s="5"/>
    </row>
    <row r="46" spans="1:6" ht="15" customHeight="1">
      <c r="A46" s="5" t="s">
        <v>33</v>
      </c>
      <c r="B46" s="5"/>
      <c r="C46" s="5"/>
      <c r="D46" s="5"/>
      <c r="E46" s="5"/>
      <c r="F46" s="5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&amp;RProduce Brokers Limited
1349/A, North Agrabad, D.T. Rd.,
Askarabad, 1st Floor, Chattogram-4224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516" t="s">
        <v>1153</v>
      </c>
      <c r="B1" s="517"/>
      <c r="C1" s="518"/>
      <c r="D1" s="519"/>
      <c r="E1" s="518"/>
      <c r="F1" s="519"/>
      <c r="G1" s="520"/>
      <c r="H1" s="521"/>
      <c r="I1" s="522"/>
      <c r="J1" s="210"/>
    </row>
    <row r="2" spans="1:10" ht="15" customHeight="1">
      <c r="A2" s="523" t="s">
        <v>1154</v>
      </c>
      <c r="B2" s="517"/>
      <c r="C2" s="518"/>
      <c r="D2" s="519"/>
      <c r="E2" s="518"/>
      <c r="F2" s="519"/>
      <c r="G2" s="520"/>
      <c r="H2" s="521"/>
      <c r="I2" s="522"/>
      <c r="J2" s="210"/>
    </row>
    <row r="3" spans="1:10" ht="15" customHeight="1">
      <c r="A3" s="516" t="s">
        <v>58</v>
      </c>
      <c r="B3" s="517"/>
      <c r="C3" s="518"/>
      <c r="D3" s="519"/>
      <c r="E3" s="518"/>
      <c r="F3" s="519"/>
      <c r="G3" s="520"/>
      <c r="H3" s="521"/>
      <c r="I3" s="522"/>
      <c r="J3" s="210"/>
    </row>
    <row r="4" spans="1:10" ht="15" customHeight="1">
      <c r="A4" s="516" t="s">
        <v>8</v>
      </c>
      <c r="B4" s="517"/>
      <c r="C4" s="518"/>
      <c r="D4" s="519"/>
      <c r="E4" s="518"/>
      <c r="F4" s="519"/>
      <c r="G4" s="520"/>
      <c r="H4" s="521"/>
      <c r="I4" s="522"/>
      <c r="J4" s="210"/>
    </row>
    <row r="5" spans="1:10" ht="15" customHeight="1">
      <c r="A5" s="516" t="s">
        <v>9</v>
      </c>
      <c r="B5" s="517"/>
      <c r="C5" s="518"/>
      <c r="D5" s="519"/>
      <c r="E5" s="518"/>
      <c r="F5" s="519"/>
      <c r="G5" s="520"/>
      <c r="H5" s="521"/>
      <c r="I5" s="522"/>
      <c r="J5" s="210"/>
    </row>
    <row r="6" spans="1:10" ht="15" customHeight="1">
      <c r="A6" s="516" t="s">
        <v>59</v>
      </c>
      <c r="B6" s="517"/>
      <c r="C6" s="518"/>
      <c r="D6" s="519"/>
      <c r="E6" s="518"/>
      <c r="F6" s="519"/>
      <c r="G6" s="520"/>
      <c r="H6" s="521"/>
      <c r="I6" s="522"/>
      <c r="J6" s="210"/>
    </row>
    <row r="7" spans="1:10" ht="15" customHeight="1">
      <c r="A7" s="524" t="s">
        <v>60</v>
      </c>
      <c r="B7" s="517"/>
      <c r="C7" s="518"/>
      <c r="D7" s="519"/>
      <c r="E7" s="525" t="s">
        <v>61</v>
      </c>
      <c r="F7" s="519"/>
      <c r="G7" s="520"/>
      <c r="H7" s="521"/>
      <c r="I7" s="522"/>
      <c r="J7" s="210"/>
    </row>
    <row r="8" spans="1:10" ht="15" customHeight="1">
      <c r="A8" s="526" t="s">
        <v>1155</v>
      </c>
      <c r="B8" s="527"/>
      <c r="C8" s="528"/>
      <c r="D8" s="529"/>
      <c r="E8" s="528"/>
      <c r="F8" s="529"/>
      <c r="G8" s="530"/>
      <c r="H8" s="531"/>
      <c r="I8" s="532"/>
      <c r="J8" s="210"/>
    </row>
    <row r="9" spans="1:10" ht="15" customHeight="1">
      <c r="A9" s="526"/>
      <c r="B9" s="527"/>
      <c r="C9" s="528" t="s">
        <v>1156</v>
      </c>
      <c r="D9" s="529"/>
      <c r="E9" s="528"/>
      <c r="F9" s="529"/>
      <c r="G9" s="530"/>
      <c r="H9" s="531"/>
      <c r="I9" s="532"/>
      <c r="J9" s="210"/>
    </row>
    <row r="10" spans="1:10" ht="15" customHeight="1">
      <c r="A10" s="524" t="s">
        <v>82</v>
      </c>
      <c r="B10" s="527"/>
      <c r="C10" s="528" t="s">
        <v>83</v>
      </c>
      <c r="D10" s="529"/>
      <c r="E10" s="528" t="s">
        <v>34</v>
      </c>
      <c r="F10" s="529"/>
      <c r="G10" s="530" t="s">
        <v>84</v>
      </c>
      <c r="H10" s="521" t="s">
        <v>35</v>
      </c>
      <c r="I10" s="532" t="s">
        <v>85</v>
      </c>
      <c r="J10" s="210"/>
    </row>
    <row r="11" spans="1:10" ht="15" customHeight="1">
      <c r="A11" s="524" t="s">
        <v>86</v>
      </c>
      <c r="B11" s="533" t="s">
        <v>6</v>
      </c>
      <c r="C11" s="530" t="s">
        <v>87</v>
      </c>
      <c r="D11" s="529" t="s">
        <v>6</v>
      </c>
      <c r="E11" s="528" t="s">
        <v>87</v>
      </c>
      <c r="F11" s="529" t="s">
        <v>6</v>
      </c>
      <c r="G11" s="530" t="s">
        <v>87</v>
      </c>
      <c r="H11" s="531" t="s">
        <v>88</v>
      </c>
      <c r="I11" s="532"/>
      <c r="J11" s="210"/>
    </row>
    <row r="12" spans="1:10" ht="15" customHeight="1">
      <c r="A12" s="534" t="s">
        <v>75</v>
      </c>
      <c r="B12" s="535"/>
      <c r="C12" s="536"/>
      <c r="D12" s="535">
        <v>0</v>
      </c>
      <c r="E12" s="536">
        <v>0</v>
      </c>
      <c r="F12" s="535"/>
      <c r="G12" s="536"/>
      <c r="H12" s="537"/>
      <c r="I12" s="537"/>
      <c r="J12" s="210"/>
    </row>
    <row r="13" spans="1:10" ht="15" customHeight="1">
      <c r="A13" s="516" t="s">
        <v>19</v>
      </c>
      <c r="B13" s="538">
        <f>SUM(B12)</f>
        <v>0</v>
      </c>
      <c r="C13" s="539">
        <f aca="true" t="shared" si="0" ref="C13:I13">SUM(C12)</f>
        <v>0</v>
      </c>
      <c r="D13" s="538">
        <f t="shared" si="0"/>
        <v>0</v>
      </c>
      <c r="E13" s="539">
        <f t="shared" si="0"/>
        <v>0</v>
      </c>
      <c r="F13" s="538">
        <f t="shared" si="0"/>
        <v>0</v>
      </c>
      <c r="G13" s="539">
        <f>SUM(G12)</f>
        <v>0</v>
      </c>
      <c r="H13" s="540">
        <f>H12</f>
        <v>0</v>
      </c>
      <c r="I13" s="540">
        <f t="shared" si="0"/>
        <v>0</v>
      </c>
      <c r="J13" s="210"/>
    </row>
    <row r="14" spans="1:10" ht="15" customHeight="1">
      <c r="A14" s="541" t="s">
        <v>89</v>
      </c>
      <c r="B14" s="542" t="s">
        <v>6</v>
      </c>
      <c r="C14" s="543" t="s">
        <v>87</v>
      </c>
      <c r="D14" s="544" t="s">
        <v>6</v>
      </c>
      <c r="E14" s="545" t="s">
        <v>87</v>
      </c>
      <c r="F14" s="544" t="s">
        <v>6</v>
      </c>
      <c r="G14" s="543" t="s">
        <v>87</v>
      </c>
      <c r="H14" s="540" t="s">
        <v>35</v>
      </c>
      <c r="I14" s="532" t="s">
        <v>85</v>
      </c>
      <c r="J14" s="210"/>
    </row>
    <row r="15" spans="1:10" ht="15" customHeight="1">
      <c r="A15" s="534" t="s">
        <v>36</v>
      </c>
      <c r="B15" s="546">
        <v>710</v>
      </c>
      <c r="C15" s="547">
        <v>35440</v>
      </c>
      <c r="D15" s="546">
        <v>85</v>
      </c>
      <c r="E15" s="548">
        <v>4243.1</v>
      </c>
      <c r="F15" s="546">
        <v>795</v>
      </c>
      <c r="G15" s="548">
        <v>39683.1</v>
      </c>
      <c r="H15" s="549" t="s">
        <v>1157</v>
      </c>
      <c r="I15" s="550">
        <v>154.32</v>
      </c>
      <c r="J15" s="210"/>
    </row>
    <row r="16" spans="1:10" ht="15" customHeight="1">
      <c r="A16" s="534" t="s">
        <v>213</v>
      </c>
      <c r="B16" s="551"/>
      <c r="C16" s="547">
        <v>0</v>
      </c>
      <c r="D16" s="546">
        <v>45</v>
      </c>
      <c r="E16" s="548">
        <v>2246.3</v>
      </c>
      <c r="F16" s="546">
        <v>45</v>
      </c>
      <c r="G16" s="548">
        <v>2246.3</v>
      </c>
      <c r="H16" s="549" t="s">
        <v>1158</v>
      </c>
      <c r="I16" s="550">
        <v>183</v>
      </c>
      <c r="J16" s="210"/>
    </row>
    <row r="17" spans="1:10" ht="15" customHeight="1">
      <c r="A17" s="534" t="s">
        <v>219</v>
      </c>
      <c r="B17" s="546">
        <v>10</v>
      </c>
      <c r="C17" s="547">
        <v>497</v>
      </c>
      <c r="D17" s="546">
        <v>0</v>
      </c>
      <c r="E17" s="548">
        <v>0</v>
      </c>
      <c r="F17" s="546">
        <v>10</v>
      </c>
      <c r="G17" s="548">
        <v>497</v>
      </c>
      <c r="H17" s="549">
        <v>79520</v>
      </c>
      <c r="I17" s="550">
        <v>160</v>
      </c>
      <c r="J17" s="210"/>
    </row>
    <row r="18" spans="1:10" ht="15" customHeight="1">
      <c r="A18" s="534" t="s">
        <v>41</v>
      </c>
      <c r="B18" s="546">
        <v>31</v>
      </c>
      <c r="C18" s="547">
        <v>1547</v>
      </c>
      <c r="D18" s="546">
        <v>0</v>
      </c>
      <c r="E18" s="548">
        <v>0</v>
      </c>
      <c r="F18" s="546">
        <v>31</v>
      </c>
      <c r="G18" s="548">
        <v>1547</v>
      </c>
      <c r="H18" s="549" t="s">
        <v>1159</v>
      </c>
      <c r="I18" s="550">
        <v>218.04</v>
      </c>
      <c r="J18" s="210"/>
    </row>
    <row r="19" spans="1:10" ht="15" customHeight="1">
      <c r="A19" s="534" t="s">
        <v>42</v>
      </c>
      <c r="B19" s="546">
        <v>10</v>
      </c>
      <c r="C19" s="547">
        <v>498.5</v>
      </c>
      <c r="D19" s="546">
        <v>70</v>
      </c>
      <c r="E19" s="548">
        <v>3494.4</v>
      </c>
      <c r="F19" s="546">
        <v>80</v>
      </c>
      <c r="G19" s="548">
        <v>3992.9</v>
      </c>
      <c r="H19" s="549" t="s">
        <v>1160</v>
      </c>
      <c r="I19" s="550">
        <v>188.51</v>
      </c>
      <c r="J19" s="210"/>
    </row>
    <row r="20" spans="1:10" ht="15" customHeight="1">
      <c r="A20" s="534" t="s">
        <v>43</v>
      </c>
      <c r="B20" s="546">
        <v>175</v>
      </c>
      <c r="C20" s="547">
        <v>8741</v>
      </c>
      <c r="D20" s="546">
        <v>90</v>
      </c>
      <c r="E20" s="548">
        <v>4493.1</v>
      </c>
      <c r="F20" s="546">
        <v>265</v>
      </c>
      <c r="G20" s="548">
        <v>13234.1</v>
      </c>
      <c r="H20" s="549" t="s">
        <v>1161</v>
      </c>
      <c r="I20" s="550">
        <v>171.65</v>
      </c>
      <c r="J20" s="210"/>
    </row>
    <row r="21" spans="1:10" ht="15" customHeight="1">
      <c r="A21" s="534" t="s">
        <v>183</v>
      </c>
      <c r="B21" s="546">
        <v>23</v>
      </c>
      <c r="C21" s="547">
        <v>1105</v>
      </c>
      <c r="D21" s="546">
        <v>33</v>
      </c>
      <c r="E21" s="548">
        <v>1646.6</v>
      </c>
      <c r="F21" s="546">
        <v>56</v>
      </c>
      <c r="G21" s="548">
        <v>2751.6</v>
      </c>
      <c r="H21" s="549" t="s">
        <v>1162</v>
      </c>
      <c r="I21" s="550">
        <v>217.39</v>
      </c>
      <c r="J21" s="210"/>
    </row>
    <row r="22" spans="1:10" ht="15" customHeight="1">
      <c r="A22" s="534" t="s">
        <v>186</v>
      </c>
      <c r="B22" s="546">
        <v>20</v>
      </c>
      <c r="C22" s="547">
        <v>999</v>
      </c>
      <c r="D22" s="546">
        <v>0</v>
      </c>
      <c r="E22" s="548">
        <v>0</v>
      </c>
      <c r="F22" s="546">
        <v>20</v>
      </c>
      <c r="G22" s="548">
        <v>999</v>
      </c>
      <c r="H22" s="549" t="s">
        <v>1163</v>
      </c>
      <c r="I22" s="550">
        <v>144.5</v>
      </c>
      <c r="J22" s="210"/>
    </row>
    <row r="23" spans="1:10" ht="15" customHeight="1">
      <c r="A23" s="534" t="s">
        <v>187</v>
      </c>
      <c r="B23" s="546">
        <v>120</v>
      </c>
      <c r="C23" s="547">
        <v>5991</v>
      </c>
      <c r="D23" s="546">
        <v>30</v>
      </c>
      <c r="E23" s="548">
        <v>1497.6</v>
      </c>
      <c r="F23" s="546">
        <v>150</v>
      </c>
      <c r="G23" s="548">
        <v>7488.6</v>
      </c>
      <c r="H23" s="549" t="s">
        <v>1164</v>
      </c>
      <c r="I23" s="550">
        <v>163.86</v>
      </c>
      <c r="J23" s="210"/>
    </row>
    <row r="24" spans="1:10" ht="15" customHeight="1">
      <c r="A24" s="534" t="s">
        <v>69</v>
      </c>
      <c r="B24" s="546">
        <v>20</v>
      </c>
      <c r="C24" s="547">
        <v>998.5</v>
      </c>
      <c r="D24" s="546">
        <v>0</v>
      </c>
      <c r="E24" s="548">
        <v>0</v>
      </c>
      <c r="F24" s="546">
        <v>20</v>
      </c>
      <c r="G24" s="548">
        <v>998.5</v>
      </c>
      <c r="H24" s="549" t="s">
        <v>1165</v>
      </c>
      <c r="I24" s="550">
        <v>262</v>
      </c>
      <c r="J24" s="210"/>
    </row>
    <row r="25" spans="1:10" ht="15" customHeight="1">
      <c r="A25" s="534" t="s">
        <v>46</v>
      </c>
      <c r="B25" s="546">
        <v>230</v>
      </c>
      <c r="C25" s="547">
        <v>11479</v>
      </c>
      <c r="D25" s="546">
        <v>0</v>
      </c>
      <c r="E25" s="548">
        <v>0</v>
      </c>
      <c r="F25" s="546">
        <v>230</v>
      </c>
      <c r="G25" s="548">
        <v>11479</v>
      </c>
      <c r="H25" s="549" t="s">
        <v>1166</v>
      </c>
      <c r="I25" s="550">
        <v>174.5</v>
      </c>
      <c r="J25" s="210"/>
    </row>
    <row r="26" spans="1:10" ht="15" customHeight="1">
      <c r="A26" s="534" t="s">
        <v>276</v>
      </c>
      <c r="B26" s="551"/>
      <c r="C26" s="547">
        <v>0</v>
      </c>
      <c r="D26" s="546">
        <v>10</v>
      </c>
      <c r="E26" s="548">
        <v>499.2</v>
      </c>
      <c r="F26" s="546">
        <v>10</v>
      </c>
      <c r="G26" s="548">
        <v>499.2</v>
      </c>
      <c r="H26" s="549">
        <v>79372.8</v>
      </c>
      <c r="I26" s="550">
        <v>159</v>
      </c>
      <c r="J26" s="210"/>
    </row>
    <row r="27" spans="1:10" ht="15" customHeight="1">
      <c r="A27" s="534" t="s">
        <v>68</v>
      </c>
      <c r="B27" s="546">
        <v>21</v>
      </c>
      <c r="C27" s="547">
        <v>1048.5</v>
      </c>
      <c r="D27" s="546">
        <v>0</v>
      </c>
      <c r="E27" s="548">
        <v>0</v>
      </c>
      <c r="F27" s="546">
        <v>21</v>
      </c>
      <c r="G27" s="548">
        <v>1048.5</v>
      </c>
      <c r="H27" s="549" t="s">
        <v>1167</v>
      </c>
      <c r="I27" s="550">
        <v>257</v>
      </c>
      <c r="J27" s="210"/>
    </row>
    <row r="28" spans="1:10" ht="15" customHeight="1">
      <c r="A28" s="534" t="s">
        <v>604</v>
      </c>
      <c r="B28" s="546">
        <v>100</v>
      </c>
      <c r="C28" s="547">
        <v>4991</v>
      </c>
      <c r="D28" s="546">
        <v>0</v>
      </c>
      <c r="E28" s="548">
        <v>0</v>
      </c>
      <c r="F28" s="546">
        <v>100</v>
      </c>
      <c r="G28" s="548">
        <v>4991</v>
      </c>
      <c r="H28" s="549" t="s">
        <v>1168</v>
      </c>
      <c r="I28" s="550">
        <v>151.64</v>
      </c>
      <c r="J28" s="210"/>
    </row>
    <row r="29" spans="1:10" ht="15" customHeight="1">
      <c r="A29" s="534" t="s">
        <v>48</v>
      </c>
      <c r="B29" s="546">
        <v>91</v>
      </c>
      <c r="C29" s="547">
        <v>4542.5</v>
      </c>
      <c r="D29" s="546">
        <v>10</v>
      </c>
      <c r="E29" s="548">
        <v>499.2</v>
      </c>
      <c r="F29" s="546">
        <v>101</v>
      </c>
      <c r="G29" s="548">
        <v>5041.7</v>
      </c>
      <c r="H29" s="549" t="s">
        <v>1169</v>
      </c>
      <c r="I29" s="550">
        <v>232.07</v>
      </c>
      <c r="J29" s="210"/>
    </row>
    <row r="30" spans="1:10" ht="15" customHeight="1">
      <c r="A30" s="534" t="s">
        <v>50</v>
      </c>
      <c r="B30" s="551"/>
      <c r="C30" s="547">
        <v>0</v>
      </c>
      <c r="D30" s="546">
        <v>5</v>
      </c>
      <c r="E30" s="548">
        <v>249.2</v>
      </c>
      <c r="F30" s="546">
        <v>5</v>
      </c>
      <c r="G30" s="548">
        <v>249.2</v>
      </c>
      <c r="H30" s="549">
        <v>43859.2</v>
      </c>
      <c r="I30" s="550">
        <v>176</v>
      </c>
      <c r="J30" s="210"/>
    </row>
    <row r="31" spans="1:10" ht="15" customHeight="1">
      <c r="A31" s="534" t="s">
        <v>51</v>
      </c>
      <c r="B31" s="551"/>
      <c r="C31" s="547">
        <v>0</v>
      </c>
      <c r="D31" s="546">
        <v>70</v>
      </c>
      <c r="E31" s="548">
        <v>3494.4</v>
      </c>
      <c r="F31" s="546">
        <v>70</v>
      </c>
      <c r="G31" s="548">
        <v>3494.4</v>
      </c>
      <c r="H31" s="549" t="s">
        <v>1170</v>
      </c>
      <c r="I31" s="550">
        <v>186.29</v>
      </c>
      <c r="J31" s="210"/>
    </row>
    <row r="32" spans="1:10" ht="15" customHeight="1">
      <c r="A32" s="534" t="s">
        <v>149</v>
      </c>
      <c r="B32" s="551"/>
      <c r="C32" s="547">
        <v>0</v>
      </c>
      <c r="D32" s="546">
        <v>60</v>
      </c>
      <c r="E32" s="548">
        <v>2995.2</v>
      </c>
      <c r="F32" s="546">
        <v>60</v>
      </c>
      <c r="G32" s="548">
        <v>2995.2</v>
      </c>
      <c r="H32" s="549" t="s">
        <v>1171</v>
      </c>
      <c r="I32" s="550">
        <v>158</v>
      </c>
      <c r="J32" s="210"/>
    </row>
    <row r="33" spans="1:10" ht="15" customHeight="1">
      <c r="A33" s="534" t="s">
        <v>707</v>
      </c>
      <c r="B33" s="546">
        <v>20</v>
      </c>
      <c r="C33" s="547">
        <v>997</v>
      </c>
      <c r="D33" s="546">
        <v>0</v>
      </c>
      <c r="E33" s="548">
        <v>0</v>
      </c>
      <c r="F33" s="546">
        <v>20</v>
      </c>
      <c r="G33" s="548">
        <v>997</v>
      </c>
      <c r="H33" s="549" t="s">
        <v>1172</v>
      </c>
      <c r="I33" s="550">
        <v>249.5</v>
      </c>
      <c r="J33" s="210"/>
    </row>
    <row r="34" spans="1:10" ht="15" customHeight="1">
      <c r="A34" s="534" t="s">
        <v>374</v>
      </c>
      <c r="B34" s="551"/>
      <c r="C34" s="547">
        <v>0</v>
      </c>
      <c r="D34" s="546">
        <v>3</v>
      </c>
      <c r="E34" s="548">
        <v>149.5</v>
      </c>
      <c r="F34" s="546">
        <v>3</v>
      </c>
      <c r="G34" s="548">
        <v>149.5</v>
      </c>
      <c r="H34" s="549">
        <v>45747</v>
      </c>
      <c r="I34" s="550">
        <v>306</v>
      </c>
      <c r="J34" s="210"/>
    </row>
    <row r="35" spans="1:10" ht="15" customHeight="1">
      <c r="A35" s="534" t="s">
        <v>53</v>
      </c>
      <c r="B35" s="546">
        <v>60</v>
      </c>
      <c r="C35" s="547">
        <v>2965</v>
      </c>
      <c r="D35" s="546">
        <v>73</v>
      </c>
      <c r="E35" s="548">
        <v>3643.9</v>
      </c>
      <c r="F35" s="546">
        <v>133</v>
      </c>
      <c r="G35" s="548">
        <v>6608.9</v>
      </c>
      <c r="H35" s="549" t="s">
        <v>1173</v>
      </c>
      <c r="I35" s="550">
        <v>149.91</v>
      </c>
      <c r="J35" s="210"/>
    </row>
    <row r="36" spans="1:10" ht="15" customHeight="1">
      <c r="A36" s="534" t="s">
        <v>54</v>
      </c>
      <c r="B36" s="546">
        <v>20</v>
      </c>
      <c r="C36" s="547">
        <v>998.5</v>
      </c>
      <c r="D36" s="546">
        <v>0</v>
      </c>
      <c r="E36" s="548">
        <v>0</v>
      </c>
      <c r="F36" s="546">
        <v>20</v>
      </c>
      <c r="G36" s="548">
        <v>998.5</v>
      </c>
      <c r="H36" s="549" t="s">
        <v>1174</v>
      </c>
      <c r="I36" s="550">
        <v>191.09</v>
      </c>
      <c r="J36" s="210"/>
    </row>
    <row r="37" spans="1:10" ht="15" customHeight="1">
      <c r="A37" s="534" t="s">
        <v>994</v>
      </c>
      <c r="B37" s="551"/>
      <c r="C37" s="547">
        <v>0</v>
      </c>
      <c r="D37" s="546">
        <v>100</v>
      </c>
      <c r="E37" s="548">
        <v>4992</v>
      </c>
      <c r="F37" s="546">
        <v>100</v>
      </c>
      <c r="G37" s="548">
        <v>4992</v>
      </c>
      <c r="H37" s="549" t="s">
        <v>1175</v>
      </c>
      <c r="I37" s="550">
        <v>149.2</v>
      </c>
      <c r="J37" s="210"/>
    </row>
    <row r="38" spans="1:10" ht="15" customHeight="1">
      <c r="A38" s="534" t="s">
        <v>379</v>
      </c>
      <c r="B38" s="552">
        <v>101</v>
      </c>
      <c r="C38" s="553">
        <v>5042.5</v>
      </c>
      <c r="D38" s="552">
        <v>0</v>
      </c>
      <c r="E38" s="554">
        <v>0</v>
      </c>
      <c r="F38" s="552">
        <v>101</v>
      </c>
      <c r="G38" s="554">
        <v>5042.5</v>
      </c>
      <c r="H38" s="555" t="s">
        <v>1176</v>
      </c>
      <c r="I38" s="556">
        <v>192.47</v>
      </c>
      <c r="J38" s="210"/>
    </row>
    <row r="39" spans="1:10" ht="15" customHeight="1">
      <c r="A39" s="534" t="s">
        <v>19</v>
      </c>
      <c r="B39" s="557">
        <v>1762</v>
      </c>
      <c r="C39" s="553">
        <v>87881</v>
      </c>
      <c r="D39" s="552">
        <v>684</v>
      </c>
      <c r="E39" s="554">
        <v>34143.7</v>
      </c>
      <c r="F39" s="557">
        <v>2446</v>
      </c>
      <c r="G39" s="558" t="s">
        <v>1177</v>
      </c>
      <c r="H39" s="555" t="s">
        <v>1178</v>
      </c>
      <c r="I39" s="556">
        <v>170.83</v>
      </c>
      <c r="J39" s="210"/>
    </row>
    <row r="40" spans="1:10" ht="15" customHeight="1">
      <c r="A40" s="126"/>
      <c r="B40" s="380"/>
      <c r="C40" s="404"/>
      <c r="D40" s="129"/>
      <c r="E40" s="398"/>
      <c r="F40" s="129"/>
      <c r="G40" s="404"/>
      <c r="H40" s="379"/>
      <c r="I40" s="393"/>
      <c r="J40" s="210"/>
    </row>
    <row r="41" spans="1:10" ht="15" customHeight="1">
      <c r="A41" s="142" t="s">
        <v>62</v>
      </c>
      <c r="B41" s="388"/>
      <c r="C41" s="399"/>
      <c r="D41" s="143"/>
      <c r="E41" s="399"/>
      <c r="F41" s="143"/>
      <c r="G41" s="405"/>
      <c r="H41" s="389"/>
      <c r="I41" s="408"/>
      <c r="J41" s="210"/>
    </row>
    <row r="42" spans="1:12" ht="15" customHeight="1">
      <c r="A42" s="142" t="s">
        <v>63</v>
      </c>
      <c r="B42" s="388"/>
      <c r="C42" s="399"/>
      <c r="D42" s="143"/>
      <c r="E42" s="399"/>
      <c r="F42" s="143"/>
      <c r="G42" s="406" t="s">
        <v>64</v>
      </c>
      <c r="H42" s="389"/>
      <c r="I42" s="409"/>
      <c r="J42" s="210"/>
      <c r="L42" s="232"/>
    </row>
    <row r="43" spans="1:10" ht="15" customHeight="1">
      <c r="A43" s="142" t="s">
        <v>157</v>
      </c>
      <c r="B43" s="388"/>
      <c r="C43" s="399"/>
      <c r="D43" s="143"/>
      <c r="E43" s="399"/>
      <c r="F43" s="143"/>
      <c r="G43" s="103"/>
      <c r="H43" s="407" t="s">
        <v>66</v>
      </c>
      <c r="I43" s="408"/>
      <c r="J43" s="210"/>
    </row>
    <row r="44" spans="1:10" ht="15" customHeight="1">
      <c r="A44" s="142" t="s">
        <v>158</v>
      </c>
      <c r="B44" s="388"/>
      <c r="C44" s="399"/>
      <c r="D44" s="143"/>
      <c r="E44" s="399"/>
      <c r="F44" s="143"/>
      <c r="G44" s="405"/>
      <c r="H44" s="389"/>
      <c r="I44" s="408"/>
      <c r="J44" s="210"/>
    </row>
    <row r="45" spans="1:10" ht="15" customHeight="1">
      <c r="A45" s="142" t="s">
        <v>159</v>
      </c>
      <c r="B45" s="388"/>
      <c r="C45" s="399"/>
      <c r="D45" s="143"/>
      <c r="E45" s="399"/>
      <c r="F45" s="143"/>
      <c r="G45" s="405"/>
      <c r="H45" s="389"/>
      <c r="I45" s="408"/>
      <c r="J45" s="210"/>
    </row>
    <row r="46" spans="1:10" ht="15" customHeight="1">
      <c r="A46" s="103"/>
      <c r="B46" s="388"/>
      <c r="C46" s="399"/>
      <c r="D46" s="103"/>
      <c r="E46" s="399"/>
      <c r="F46" s="103"/>
      <c r="G46" s="399"/>
      <c r="H46" s="391"/>
      <c r="I46" s="391"/>
      <c r="J46" s="203"/>
    </row>
    <row r="47" spans="1:10" ht="15" customHeight="1">
      <c r="A47" s="103"/>
      <c r="B47" s="388"/>
      <c r="C47" s="399"/>
      <c r="D47" s="103"/>
      <c r="E47" s="399"/>
      <c r="F47" s="103"/>
      <c r="G47" s="399"/>
      <c r="H47" s="391"/>
      <c r="I47" s="391"/>
      <c r="J47" s="203"/>
    </row>
    <row r="48" spans="1:9" ht="15" customHeight="1">
      <c r="A48" s="103"/>
      <c r="B48" s="388"/>
      <c r="C48" s="399"/>
      <c r="D48" s="103"/>
      <c r="E48" s="399"/>
      <c r="F48" s="103"/>
      <c r="G48" s="399"/>
      <c r="H48" s="391"/>
      <c r="I48" s="391"/>
    </row>
    <row r="49" spans="1:9" ht="15" customHeight="1">
      <c r="A49" s="103"/>
      <c r="B49" s="388"/>
      <c r="C49" s="399"/>
      <c r="D49" s="103"/>
      <c r="E49" s="399"/>
      <c r="F49" s="103"/>
      <c r="G49" s="399"/>
      <c r="H49" s="391"/>
      <c r="I49" s="391"/>
    </row>
    <row r="50" spans="1:9" ht="15" customHeight="1">
      <c r="A50" s="103"/>
      <c r="B50" s="388"/>
      <c r="C50" s="399"/>
      <c r="D50" s="103"/>
      <c r="E50" s="399"/>
      <c r="F50" s="103"/>
      <c r="G50" s="399"/>
      <c r="H50" s="391"/>
      <c r="I50" s="391"/>
    </row>
    <row r="51" spans="1:9" ht="15" customHeight="1">
      <c r="A51" s="103"/>
      <c r="B51" s="388"/>
      <c r="C51" s="399"/>
      <c r="D51" s="103"/>
      <c r="E51" s="399"/>
      <c r="F51" s="103"/>
      <c r="G51" s="399"/>
      <c r="H51" s="391"/>
      <c r="I51" s="391"/>
    </row>
    <row r="52" spans="1:9" ht="15" customHeight="1">
      <c r="A52" s="103"/>
      <c r="B52" s="388"/>
      <c r="C52" s="399"/>
      <c r="D52" s="103"/>
      <c r="E52" s="399"/>
      <c r="F52" s="103"/>
      <c r="G52" s="399"/>
      <c r="H52" s="391"/>
      <c r="I52" s="391"/>
    </row>
    <row r="53" spans="1:9" ht="1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5" customHeight="1">
      <c r="A60" s="103"/>
      <c r="B60" s="388"/>
      <c r="C60" s="399"/>
      <c r="D60" s="103"/>
      <c r="E60" s="399"/>
      <c r="F60" s="103"/>
      <c r="G60" s="399"/>
      <c r="H60" s="391"/>
      <c r="I60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D26" sqref="D26"/>
    </sheetView>
  </sheetViews>
  <sheetFormatPr defaultColWidth="8.8515625" defaultRowHeight="1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105" t="s">
        <v>1114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1115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1116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1117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5" t="s">
        <v>36</v>
      </c>
      <c r="B15" s="440">
        <v>890</v>
      </c>
      <c r="C15" s="407">
        <v>44403.5</v>
      </c>
      <c r="D15" s="441">
        <v>54</v>
      </c>
      <c r="E15" s="442">
        <v>2695.3</v>
      </c>
      <c r="F15" s="441">
        <v>944</v>
      </c>
      <c r="G15" s="407">
        <v>47098.8</v>
      </c>
      <c r="H15" s="369" t="s">
        <v>1118</v>
      </c>
      <c r="I15" s="392">
        <v>177.04</v>
      </c>
      <c r="J15" s="210"/>
    </row>
    <row r="16" spans="1:10" ht="15" customHeight="1">
      <c r="A16" s="135" t="s">
        <v>213</v>
      </c>
      <c r="B16" s="440">
        <v>9</v>
      </c>
      <c r="C16" s="407">
        <v>449.5</v>
      </c>
      <c r="D16" s="441">
        <v>40</v>
      </c>
      <c r="E16" s="442">
        <v>1996.4</v>
      </c>
      <c r="F16" s="441">
        <v>49</v>
      </c>
      <c r="G16" s="407">
        <v>2445.9</v>
      </c>
      <c r="H16" s="369" t="s">
        <v>1119</v>
      </c>
      <c r="I16" s="392">
        <v>158.36</v>
      </c>
      <c r="J16" s="210"/>
    </row>
    <row r="17" spans="1:10" ht="15" customHeight="1">
      <c r="A17" s="135" t="s">
        <v>215</v>
      </c>
      <c r="B17" s="440"/>
      <c r="C17" s="407">
        <v>0</v>
      </c>
      <c r="D17" s="441">
        <v>3</v>
      </c>
      <c r="E17" s="442">
        <v>149.5</v>
      </c>
      <c r="F17" s="441">
        <v>3</v>
      </c>
      <c r="G17" s="407">
        <v>149.5</v>
      </c>
      <c r="H17" s="369">
        <v>47840</v>
      </c>
      <c r="I17" s="392">
        <v>320</v>
      </c>
      <c r="J17" s="210"/>
    </row>
    <row r="18" spans="1:10" ht="15" customHeight="1">
      <c r="A18" s="135" t="s">
        <v>219</v>
      </c>
      <c r="B18" s="440">
        <v>55</v>
      </c>
      <c r="C18" s="407">
        <v>2745</v>
      </c>
      <c r="D18" s="441">
        <v>0</v>
      </c>
      <c r="E18" s="442">
        <v>0</v>
      </c>
      <c r="F18" s="441">
        <v>55</v>
      </c>
      <c r="G18" s="407">
        <v>2745</v>
      </c>
      <c r="H18" s="369" t="s">
        <v>1120</v>
      </c>
      <c r="I18" s="392">
        <v>132.1</v>
      </c>
      <c r="J18" s="210"/>
    </row>
    <row r="19" spans="1:10" ht="15" customHeight="1">
      <c r="A19" s="135" t="s">
        <v>1089</v>
      </c>
      <c r="B19" s="440">
        <v>10</v>
      </c>
      <c r="C19" s="407">
        <v>498.5</v>
      </c>
      <c r="D19" s="441">
        <v>0</v>
      </c>
      <c r="E19" s="442">
        <v>0</v>
      </c>
      <c r="F19" s="441">
        <v>10</v>
      </c>
      <c r="G19" s="407">
        <v>498.5</v>
      </c>
      <c r="H19" s="369">
        <v>72282.5</v>
      </c>
      <c r="I19" s="392">
        <v>145</v>
      </c>
      <c r="J19" s="210"/>
    </row>
    <row r="20" spans="1:10" ht="15" customHeight="1">
      <c r="A20" s="135" t="s">
        <v>41</v>
      </c>
      <c r="B20" s="440">
        <v>55</v>
      </c>
      <c r="C20" s="407">
        <v>2744</v>
      </c>
      <c r="D20" s="441">
        <v>0</v>
      </c>
      <c r="E20" s="442">
        <v>0</v>
      </c>
      <c r="F20" s="441">
        <v>55</v>
      </c>
      <c r="G20" s="407">
        <v>2744</v>
      </c>
      <c r="H20" s="369" t="s">
        <v>1121</v>
      </c>
      <c r="I20" s="392">
        <v>199.83</v>
      </c>
      <c r="J20" s="210"/>
    </row>
    <row r="21" spans="1:10" ht="15" customHeight="1">
      <c r="A21" s="135" t="s">
        <v>42</v>
      </c>
      <c r="B21" s="440">
        <v>45</v>
      </c>
      <c r="C21" s="407">
        <v>2244</v>
      </c>
      <c r="D21" s="441">
        <v>20</v>
      </c>
      <c r="E21" s="442">
        <v>998.4</v>
      </c>
      <c r="F21" s="441">
        <v>65</v>
      </c>
      <c r="G21" s="407">
        <v>3242.4</v>
      </c>
      <c r="H21" s="369" t="s">
        <v>1122</v>
      </c>
      <c r="I21" s="392">
        <v>189.76</v>
      </c>
      <c r="J21" s="210"/>
    </row>
    <row r="22" spans="1:10" ht="15" customHeight="1">
      <c r="A22" s="135" t="s">
        <v>178</v>
      </c>
      <c r="B22" s="440">
        <v>30</v>
      </c>
      <c r="C22" s="407">
        <v>1490.5</v>
      </c>
      <c r="D22" s="441">
        <v>0</v>
      </c>
      <c r="E22" s="442">
        <v>0</v>
      </c>
      <c r="F22" s="441">
        <v>30</v>
      </c>
      <c r="G22" s="407">
        <v>1490.5</v>
      </c>
      <c r="H22" s="369" t="s">
        <v>1123</v>
      </c>
      <c r="I22" s="392">
        <v>221.78</v>
      </c>
      <c r="J22" s="210"/>
    </row>
    <row r="23" spans="1:10" ht="15" customHeight="1">
      <c r="A23" s="135" t="s">
        <v>43</v>
      </c>
      <c r="B23" s="440">
        <v>720</v>
      </c>
      <c r="C23" s="407">
        <v>35910</v>
      </c>
      <c r="D23" s="441">
        <v>366</v>
      </c>
      <c r="E23" s="442">
        <v>18272</v>
      </c>
      <c r="F23" s="441">
        <v>1086</v>
      </c>
      <c r="G23" s="407">
        <v>54182</v>
      </c>
      <c r="H23" s="369" t="s">
        <v>1124</v>
      </c>
      <c r="I23" s="392">
        <v>202.45</v>
      </c>
      <c r="J23" s="210"/>
    </row>
    <row r="24" spans="1:10" ht="15" customHeight="1">
      <c r="A24" s="135" t="s">
        <v>45</v>
      </c>
      <c r="B24" s="440">
        <v>20</v>
      </c>
      <c r="C24" s="407">
        <v>997</v>
      </c>
      <c r="D24" s="441">
        <v>30</v>
      </c>
      <c r="E24" s="442">
        <v>1497.6</v>
      </c>
      <c r="F24" s="441">
        <v>50</v>
      </c>
      <c r="G24" s="407">
        <v>2494.6</v>
      </c>
      <c r="H24" s="369" t="s">
        <v>1125</v>
      </c>
      <c r="I24" s="392">
        <v>169.39</v>
      </c>
      <c r="J24" s="210"/>
    </row>
    <row r="25" spans="1:10" ht="15" customHeight="1">
      <c r="A25" s="135" t="s">
        <v>183</v>
      </c>
      <c r="B25" s="440">
        <v>21</v>
      </c>
      <c r="C25" s="407">
        <v>1047.5</v>
      </c>
      <c r="D25" s="441">
        <v>14</v>
      </c>
      <c r="E25" s="442">
        <v>698.7</v>
      </c>
      <c r="F25" s="441">
        <v>35</v>
      </c>
      <c r="G25" s="407">
        <v>1746.2</v>
      </c>
      <c r="H25" s="369" t="s">
        <v>1126</v>
      </c>
      <c r="I25" s="392">
        <v>226.02</v>
      </c>
      <c r="J25" s="210"/>
    </row>
    <row r="26" spans="1:10" ht="15" customHeight="1">
      <c r="A26" s="135" t="s">
        <v>55</v>
      </c>
      <c r="B26" s="440">
        <v>36</v>
      </c>
      <c r="C26" s="407">
        <v>1798.5</v>
      </c>
      <c r="D26" s="441">
        <v>30</v>
      </c>
      <c r="E26" s="442">
        <v>1497.6</v>
      </c>
      <c r="F26" s="441">
        <v>66</v>
      </c>
      <c r="G26" s="407">
        <v>3296.1</v>
      </c>
      <c r="H26" s="369" t="s">
        <v>1127</v>
      </c>
      <c r="I26" s="392">
        <v>171.89</v>
      </c>
      <c r="J26" s="210"/>
    </row>
    <row r="27" spans="1:10" ht="15" customHeight="1">
      <c r="A27" s="135" t="s">
        <v>400</v>
      </c>
      <c r="B27" s="440"/>
      <c r="C27" s="407">
        <v>0</v>
      </c>
      <c r="D27" s="441">
        <v>5</v>
      </c>
      <c r="E27" s="442">
        <v>249.5</v>
      </c>
      <c r="F27" s="441">
        <v>5</v>
      </c>
      <c r="G27" s="407">
        <v>249.5</v>
      </c>
      <c r="H27" s="369">
        <v>55139.5</v>
      </c>
      <c r="I27" s="392">
        <v>221</v>
      </c>
      <c r="J27" s="210"/>
    </row>
    <row r="28" spans="1:10" ht="15" customHeight="1">
      <c r="A28" s="135" t="s">
        <v>187</v>
      </c>
      <c r="B28" s="440">
        <v>70</v>
      </c>
      <c r="C28" s="407">
        <v>3494</v>
      </c>
      <c r="D28" s="441">
        <v>35</v>
      </c>
      <c r="E28" s="442">
        <v>1744.9</v>
      </c>
      <c r="F28" s="441">
        <v>105</v>
      </c>
      <c r="G28" s="407">
        <v>5238.9</v>
      </c>
      <c r="H28" s="369" t="s">
        <v>1128</v>
      </c>
      <c r="I28" s="392">
        <v>167.79</v>
      </c>
      <c r="J28" s="210"/>
    </row>
    <row r="29" spans="1:10" ht="15" customHeight="1">
      <c r="A29" s="135" t="s">
        <v>189</v>
      </c>
      <c r="B29" s="440">
        <v>70</v>
      </c>
      <c r="C29" s="407">
        <v>3489.5</v>
      </c>
      <c r="D29" s="441">
        <v>0</v>
      </c>
      <c r="E29" s="442">
        <v>0</v>
      </c>
      <c r="F29" s="441">
        <v>70</v>
      </c>
      <c r="G29" s="407">
        <v>3489.5</v>
      </c>
      <c r="H29" s="369" t="s">
        <v>318</v>
      </c>
      <c r="I29" s="392">
        <v>130.14</v>
      </c>
      <c r="J29" s="210"/>
    </row>
    <row r="30" spans="1:10" ht="15" customHeight="1">
      <c r="A30" s="135" t="s">
        <v>230</v>
      </c>
      <c r="B30" s="440">
        <v>10</v>
      </c>
      <c r="C30" s="407">
        <v>497</v>
      </c>
      <c r="D30" s="441">
        <v>0</v>
      </c>
      <c r="E30" s="442">
        <v>0</v>
      </c>
      <c r="F30" s="441">
        <v>10</v>
      </c>
      <c r="G30" s="407">
        <v>497</v>
      </c>
      <c r="H30" s="369" t="s">
        <v>1129</v>
      </c>
      <c r="I30" s="392">
        <v>312</v>
      </c>
      <c r="J30" s="210"/>
    </row>
    <row r="31" spans="1:10" ht="15" customHeight="1">
      <c r="A31" s="135" t="s">
        <v>46</v>
      </c>
      <c r="B31" s="440">
        <v>240</v>
      </c>
      <c r="C31" s="407">
        <v>11976</v>
      </c>
      <c r="D31" s="441">
        <v>40</v>
      </c>
      <c r="E31" s="442">
        <v>1996.8</v>
      </c>
      <c r="F31" s="441">
        <v>280</v>
      </c>
      <c r="G31" s="407">
        <v>13972.8</v>
      </c>
      <c r="H31" s="369" t="s">
        <v>1130</v>
      </c>
      <c r="I31" s="392">
        <v>186.79</v>
      </c>
      <c r="J31" s="210"/>
    </row>
    <row r="32" spans="1:10" ht="15" customHeight="1">
      <c r="A32" s="135" t="s">
        <v>47</v>
      </c>
      <c r="B32" s="440">
        <v>25</v>
      </c>
      <c r="C32" s="407">
        <v>1248.5</v>
      </c>
      <c r="D32" s="441">
        <v>0</v>
      </c>
      <c r="E32" s="442">
        <v>0</v>
      </c>
      <c r="F32" s="441">
        <v>25</v>
      </c>
      <c r="G32" s="407">
        <v>1248.5</v>
      </c>
      <c r="H32" s="369" t="s">
        <v>1131</v>
      </c>
      <c r="I32" s="392">
        <v>200.85</v>
      </c>
      <c r="J32" s="210"/>
    </row>
    <row r="33" spans="1:10" ht="15" customHeight="1">
      <c r="A33" s="135" t="s">
        <v>194</v>
      </c>
      <c r="B33" s="440"/>
      <c r="C33" s="407">
        <v>0</v>
      </c>
      <c r="D33" s="441">
        <v>30</v>
      </c>
      <c r="E33" s="442">
        <v>1497.4</v>
      </c>
      <c r="F33" s="441">
        <v>30</v>
      </c>
      <c r="G33" s="407">
        <v>1497.4</v>
      </c>
      <c r="H33" s="369" t="s">
        <v>1132</v>
      </c>
      <c r="I33" s="392">
        <v>183.16</v>
      </c>
      <c r="J33" s="210"/>
    </row>
    <row r="34" spans="1:10" ht="15" customHeight="1">
      <c r="A34" s="135" t="s">
        <v>50</v>
      </c>
      <c r="B34" s="440">
        <v>15</v>
      </c>
      <c r="C34" s="407">
        <v>747</v>
      </c>
      <c r="D34" s="441">
        <v>10</v>
      </c>
      <c r="E34" s="442">
        <v>499.2</v>
      </c>
      <c r="F34" s="441">
        <v>25</v>
      </c>
      <c r="G34" s="407">
        <v>1246.2</v>
      </c>
      <c r="H34" s="369" t="s">
        <v>1133</v>
      </c>
      <c r="I34" s="392">
        <v>184.42</v>
      </c>
      <c r="J34" s="210"/>
    </row>
    <row r="35" spans="1:10" ht="15" customHeight="1">
      <c r="A35" s="135" t="s">
        <v>51</v>
      </c>
      <c r="B35" s="440">
        <v>10</v>
      </c>
      <c r="C35" s="407">
        <v>492</v>
      </c>
      <c r="D35" s="441">
        <v>30</v>
      </c>
      <c r="E35" s="442">
        <v>1497.6</v>
      </c>
      <c r="F35" s="441">
        <v>40</v>
      </c>
      <c r="G35" s="407">
        <v>1989.6</v>
      </c>
      <c r="H35" s="369" t="s">
        <v>1134</v>
      </c>
      <c r="I35" s="392">
        <v>187.66</v>
      </c>
      <c r="J35" s="210"/>
    </row>
    <row r="36" spans="1:10" ht="15" customHeight="1">
      <c r="A36" s="135" t="s">
        <v>149</v>
      </c>
      <c r="B36" s="440"/>
      <c r="C36" s="407">
        <v>0</v>
      </c>
      <c r="D36" s="441">
        <v>10</v>
      </c>
      <c r="E36" s="442">
        <v>499.2</v>
      </c>
      <c r="F36" s="441">
        <v>10</v>
      </c>
      <c r="G36" s="407">
        <v>499.2</v>
      </c>
      <c r="H36" s="369" t="s">
        <v>1135</v>
      </c>
      <c r="I36" s="392">
        <v>227</v>
      </c>
      <c r="J36" s="210"/>
    </row>
    <row r="37" spans="1:10" ht="15" customHeight="1">
      <c r="A37" s="135" t="s">
        <v>374</v>
      </c>
      <c r="B37" s="440">
        <v>10</v>
      </c>
      <c r="C37" s="407">
        <v>498.5</v>
      </c>
      <c r="D37" s="441">
        <v>0</v>
      </c>
      <c r="E37" s="442">
        <v>0</v>
      </c>
      <c r="F37" s="441">
        <v>10</v>
      </c>
      <c r="G37" s="407">
        <v>498.5</v>
      </c>
      <c r="H37" s="369" t="s">
        <v>1136</v>
      </c>
      <c r="I37" s="392">
        <v>246</v>
      </c>
      <c r="J37" s="210"/>
    </row>
    <row r="38" spans="1:10" ht="15" customHeight="1">
      <c r="A38" s="135" t="s">
        <v>53</v>
      </c>
      <c r="B38" s="440">
        <v>223</v>
      </c>
      <c r="C38" s="407">
        <v>11117</v>
      </c>
      <c r="D38" s="441">
        <v>20</v>
      </c>
      <c r="E38" s="442">
        <v>998.2</v>
      </c>
      <c r="F38" s="441">
        <v>253</v>
      </c>
      <c r="G38" s="407">
        <v>12115.2</v>
      </c>
      <c r="H38" s="369">
        <v>2010753.3</v>
      </c>
      <c r="I38" s="392">
        <v>165.96946810618067</v>
      </c>
      <c r="J38" s="210"/>
    </row>
    <row r="39" spans="1:10" ht="15" customHeight="1">
      <c r="A39" s="135" t="s">
        <v>54</v>
      </c>
      <c r="B39" s="440">
        <v>70</v>
      </c>
      <c r="C39" s="407">
        <v>3489.5</v>
      </c>
      <c r="D39" s="441">
        <v>0</v>
      </c>
      <c r="E39" s="442">
        <v>0</v>
      </c>
      <c r="F39" s="441">
        <v>70</v>
      </c>
      <c r="G39" s="407">
        <v>3489.5</v>
      </c>
      <c r="H39" s="369" t="s">
        <v>1137</v>
      </c>
      <c r="I39" s="392">
        <v>140.14</v>
      </c>
      <c r="J39" s="210"/>
    </row>
    <row r="40" spans="1:10" ht="15" customHeight="1">
      <c r="A40" s="135" t="s">
        <v>71</v>
      </c>
      <c r="B40" s="440">
        <v>55</v>
      </c>
      <c r="C40" s="407">
        <v>2743</v>
      </c>
      <c r="D40" s="441">
        <v>5</v>
      </c>
      <c r="E40" s="442">
        <v>249.5</v>
      </c>
      <c r="F40" s="441">
        <v>60</v>
      </c>
      <c r="G40" s="407">
        <v>2992.5</v>
      </c>
      <c r="H40" s="369" t="s">
        <v>1138</v>
      </c>
      <c r="I40" s="392">
        <v>164.17</v>
      </c>
      <c r="J40" s="210"/>
    </row>
    <row r="41" spans="1:10" ht="15" customHeight="1">
      <c r="A41" s="135" t="s">
        <v>243</v>
      </c>
      <c r="B41" s="440">
        <v>15</v>
      </c>
      <c r="C41" s="407">
        <v>750</v>
      </c>
      <c r="D41" s="441">
        <v>0</v>
      </c>
      <c r="E41" s="442">
        <v>0</v>
      </c>
      <c r="F41" s="441">
        <v>15</v>
      </c>
      <c r="G41" s="407">
        <v>750</v>
      </c>
      <c r="H41" s="369" t="s">
        <v>1139</v>
      </c>
      <c r="I41" s="392">
        <v>219</v>
      </c>
      <c r="J41" s="210"/>
    </row>
    <row r="42" spans="1:10" ht="15" customHeight="1">
      <c r="A42" s="135" t="s">
        <v>874</v>
      </c>
      <c r="B42" s="440"/>
      <c r="C42" s="407">
        <v>0</v>
      </c>
      <c r="D42" s="441">
        <v>160</v>
      </c>
      <c r="E42" s="442">
        <v>7987.2</v>
      </c>
      <c r="F42" s="441">
        <v>160</v>
      </c>
      <c r="G42" s="407">
        <v>7987.2</v>
      </c>
      <c r="H42" s="369" t="s">
        <v>1140</v>
      </c>
      <c r="I42" s="392">
        <v>152.31</v>
      </c>
      <c r="J42" s="210"/>
    </row>
    <row r="43" spans="1:10" ht="15" customHeight="1">
      <c r="A43" s="135" t="s">
        <v>379</v>
      </c>
      <c r="B43" s="499">
        <v>300</v>
      </c>
      <c r="C43" s="500">
        <v>14924</v>
      </c>
      <c r="D43" s="501">
        <v>0</v>
      </c>
      <c r="E43" s="502">
        <v>0</v>
      </c>
      <c r="F43" s="501">
        <v>300</v>
      </c>
      <c r="G43" s="500">
        <v>14924</v>
      </c>
      <c r="H43" s="379" t="s">
        <v>1141</v>
      </c>
      <c r="I43" s="503">
        <v>224.27</v>
      </c>
      <c r="J43" s="210"/>
    </row>
    <row r="44" spans="1:10" ht="15" customHeight="1">
      <c r="A44" s="135" t="s">
        <v>19</v>
      </c>
      <c r="B44" s="499">
        <v>3004</v>
      </c>
      <c r="C44" s="500" t="s">
        <v>1142</v>
      </c>
      <c r="D44" s="501">
        <v>902</v>
      </c>
      <c r="E44" s="502">
        <v>45025</v>
      </c>
      <c r="F44" s="501">
        <v>3906</v>
      </c>
      <c r="G44" s="500" t="s">
        <v>1143</v>
      </c>
      <c r="H44" s="379" t="s">
        <v>1144</v>
      </c>
      <c r="I44" s="503">
        <v>186.29</v>
      </c>
      <c r="J44" s="210"/>
    </row>
    <row r="45" spans="1:10" ht="15" customHeight="1">
      <c r="A45" s="126"/>
      <c r="B45" s="380"/>
      <c r="C45" s="404"/>
      <c r="D45" s="129"/>
      <c r="E45" s="398"/>
      <c r="F45" s="129"/>
      <c r="G45" s="404"/>
      <c r="H45" s="379"/>
      <c r="I45" s="393"/>
      <c r="J45" s="210"/>
    </row>
    <row r="46" spans="1:10" ht="15" customHeight="1">
      <c r="A46" s="142" t="s">
        <v>62</v>
      </c>
      <c r="B46" s="388"/>
      <c r="C46" s="399"/>
      <c r="D46" s="143"/>
      <c r="E46" s="399"/>
      <c r="F46" s="143"/>
      <c r="G46" s="405"/>
      <c r="H46" s="389"/>
      <c r="I46" s="408"/>
      <c r="J46" s="210"/>
    </row>
    <row r="47" spans="1:12" ht="15" customHeight="1">
      <c r="A47" s="142" t="s">
        <v>63</v>
      </c>
      <c r="B47" s="388"/>
      <c r="C47" s="399"/>
      <c r="D47" s="143"/>
      <c r="E47" s="399"/>
      <c r="F47" s="143"/>
      <c r="G47" s="406" t="s">
        <v>64</v>
      </c>
      <c r="H47" s="389"/>
      <c r="I47" s="409"/>
      <c r="J47" s="210"/>
      <c r="L47" s="232"/>
    </row>
    <row r="48" spans="1:10" ht="15" customHeight="1">
      <c r="A48" s="142" t="s">
        <v>157</v>
      </c>
      <c r="B48" s="388"/>
      <c r="C48" s="399"/>
      <c r="D48" s="143"/>
      <c r="E48" s="399"/>
      <c r="F48" s="143"/>
      <c r="G48" s="103"/>
      <c r="H48" s="407" t="s">
        <v>66</v>
      </c>
      <c r="I48" s="408"/>
      <c r="J48" s="210"/>
    </row>
    <row r="49" spans="1:10" ht="15" customHeight="1">
      <c r="A49" s="142" t="s">
        <v>158</v>
      </c>
      <c r="B49" s="388"/>
      <c r="C49" s="399"/>
      <c r="D49" s="143"/>
      <c r="E49" s="399"/>
      <c r="F49" s="143"/>
      <c r="G49" s="405"/>
      <c r="H49" s="389"/>
      <c r="I49" s="408"/>
      <c r="J49" s="210"/>
    </row>
    <row r="50" spans="1:10" ht="15" customHeight="1">
      <c r="A50" s="142" t="s">
        <v>159</v>
      </c>
      <c r="B50" s="388"/>
      <c r="C50" s="399"/>
      <c r="D50" s="143"/>
      <c r="E50" s="399"/>
      <c r="F50" s="143"/>
      <c r="G50" s="405"/>
      <c r="H50" s="389"/>
      <c r="I50" s="408"/>
      <c r="J50" s="210"/>
    </row>
    <row r="51" spans="1:10" ht="15" customHeight="1">
      <c r="A51" s="103"/>
      <c r="B51" s="388"/>
      <c r="C51" s="399"/>
      <c r="D51" s="103"/>
      <c r="E51" s="399"/>
      <c r="F51" s="103"/>
      <c r="G51" s="399"/>
      <c r="H51" s="391"/>
      <c r="I51" s="391"/>
      <c r="J51" s="203"/>
    </row>
    <row r="52" spans="1:10" ht="15" customHeight="1">
      <c r="A52" s="103"/>
      <c r="B52" s="388"/>
      <c r="C52" s="399"/>
      <c r="D52" s="103"/>
      <c r="E52" s="399"/>
      <c r="F52" s="103"/>
      <c r="G52" s="399"/>
      <c r="H52" s="391"/>
      <c r="I52" s="391"/>
      <c r="J52" s="203"/>
    </row>
    <row r="53" spans="1:9" ht="1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1109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1110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1111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1112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496">
        <v>723</v>
      </c>
      <c r="C15" s="307">
        <v>36026.5</v>
      </c>
      <c r="D15" s="496">
        <v>30</v>
      </c>
      <c r="E15" s="307">
        <v>1496.7</v>
      </c>
      <c r="F15" s="496">
        <v>753</v>
      </c>
      <c r="G15" s="307">
        <v>37523.2</v>
      </c>
      <c r="H15" s="152" t="s">
        <v>1084</v>
      </c>
      <c r="I15" s="152">
        <v>163.12</v>
      </c>
      <c r="J15" s="210"/>
    </row>
    <row r="16" spans="1:10" ht="13.5" customHeight="1">
      <c r="A16" s="131" t="s">
        <v>213</v>
      </c>
      <c r="B16" s="497"/>
      <c r="C16" s="307">
        <v>0</v>
      </c>
      <c r="D16" s="496">
        <v>80</v>
      </c>
      <c r="E16" s="307">
        <v>3993.6</v>
      </c>
      <c r="F16" s="496">
        <v>80</v>
      </c>
      <c r="G16" s="307">
        <v>3993.6</v>
      </c>
      <c r="H16" s="152" t="s">
        <v>1085</v>
      </c>
      <c r="I16" s="152">
        <v>157.25</v>
      </c>
      <c r="J16" s="210"/>
    </row>
    <row r="17" spans="1:10" ht="13.5" customHeight="1">
      <c r="A17" s="131" t="s">
        <v>37</v>
      </c>
      <c r="B17" s="496">
        <f>40+52</f>
        <v>92</v>
      </c>
      <c r="C17" s="307">
        <f>1995.5+2595</f>
        <v>4590.5</v>
      </c>
      <c r="D17" s="496">
        <v>0</v>
      </c>
      <c r="E17" s="307">
        <v>0</v>
      </c>
      <c r="F17" s="496">
        <f>40+52</f>
        <v>92</v>
      </c>
      <c r="G17" s="307">
        <f>1995.5+2595</f>
        <v>4590.5</v>
      </c>
      <c r="H17" s="152">
        <f>303373+734979</f>
        <v>1038352</v>
      </c>
      <c r="I17" s="152">
        <f>H17/G17</f>
        <v>226.195839233199</v>
      </c>
      <c r="J17" s="210"/>
    </row>
    <row r="18" spans="1:10" ht="13.5" customHeight="1">
      <c r="A18" s="131" t="s">
        <v>167</v>
      </c>
      <c r="B18" s="497"/>
      <c r="C18" s="307">
        <v>0</v>
      </c>
      <c r="D18" s="496">
        <v>40</v>
      </c>
      <c r="E18" s="307">
        <v>1996.8</v>
      </c>
      <c r="F18" s="496">
        <v>40</v>
      </c>
      <c r="G18" s="307">
        <v>1996.8</v>
      </c>
      <c r="H18" s="152" t="s">
        <v>1086</v>
      </c>
      <c r="I18" s="152">
        <v>169.75</v>
      </c>
      <c r="J18" s="210"/>
    </row>
    <row r="19" spans="1:10" ht="13.5" customHeight="1">
      <c r="A19" s="131" t="s">
        <v>38</v>
      </c>
      <c r="B19" s="496">
        <v>20</v>
      </c>
      <c r="C19" s="307">
        <v>998.5</v>
      </c>
      <c r="D19" s="496">
        <v>0</v>
      </c>
      <c r="E19" s="307">
        <v>0</v>
      </c>
      <c r="F19" s="496">
        <v>20</v>
      </c>
      <c r="G19" s="307">
        <v>998.5</v>
      </c>
      <c r="H19" s="152" t="s">
        <v>1087</v>
      </c>
      <c r="I19" s="152">
        <v>135</v>
      </c>
      <c r="J19" s="210"/>
    </row>
    <row r="20" spans="1:10" ht="13.5" customHeight="1">
      <c r="A20" s="131" t="s">
        <v>219</v>
      </c>
      <c r="B20" s="496">
        <v>30</v>
      </c>
      <c r="C20" s="307">
        <v>1498.5</v>
      </c>
      <c r="D20" s="496">
        <v>0</v>
      </c>
      <c r="E20" s="307">
        <v>0</v>
      </c>
      <c r="F20" s="496">
        <v>30</v>
      </c>
      <c r="G20" s="307">
        <v>1498.5</v>
      </c>
      <c r="H20" s="152" t="s">
        <v>1088</v>
      </c>
      <c r="I20" s="152">
        <v>137.35</v>
      </c>
      <c r="J20" s="210"/>
    </row>
    <row r="21" spans="1:10" ht="13.5" customHeight="1">
      <c r="A21" s="131" t="s">
        <v>1089</v>
      </c>
      <c r="B21" s="496">
        <v>20</v>
      </c>
      <c r="C21" s="307">
        <v>997</v>
      </c>
      <c r="D21" s="496">
        <v>0</v>
      </c>
      <c r="E21" s="307">
        <v>0</v>
      </c>
      <c r="F21" s="496">
        <v>20</v>
      </c>
      <c r="G21" s="307">
        <v>997</v>
      </c>
      <c r="H21" s="152" t="s">
        <v>772</v>
      </c>
      <c r="I21" s="152">
        <v>138</v>
      </c>
      <c r="J21" s="210"/>
    </row>
    <row r="22" spans="1:10" ht="13.5" customHeight="1">
      <c r="A22" s="131" t="s">
        <v>41</v>
      </c>
      <c r="B22" s="496">
        <v>10</v>
      </c>
      <c r="C22" s="307">
        <v>500</v>
      </c>
      <c r="D22" s="496">
        <v>0</v>
      </c>
      <c r="E22" s="307">
        <v>0</v>
      </c>
      <c r="F22" s="496">
        <v>10</v>
      </c>
      <c r="G22" s="307">
        <v>500</v>
      </c>
      <c r="H22" s="152" t="s">
        <v>725</v>
      </c>
      <c r="I22" s="152">
        <v>305</v>
      </c>
      <c r="J22" s="210"/>
    </row>
    <row r="23" spans="1:10" ht="13.5" customHeight="1">
      <c r="A23" s="131" t="s">
        <v>42</v>
      </c>
      <c r="B23" s="496">
        <v>90</v>
      </c>
      <c r="C23" s="307">
        <v>4439.5</v>
      </c>
      <c r="D23" s="496">
        <v>20</v>
      </c>
      <c r="E23" s="307">
        <v>998.4</v>
      </c>
      <c r="F23" s="496">
        <v>110</v>
      </c>
      <c r="G23" s="307">
        <v>5437.9</v>
      </c>
      <c r="H23" s="152" t="s">
        <v>1090</v>
      </c>
      <c r="I23" s="152">
        <v>161.79</v>
      </c>
      <c r="J23" s="210"/>
    </row>
    <row r="24" spans="1:10" ht="13.5" customHeight="1">
      <c r="A24" s="131" t="s">
        <v>43</v>
      </c>
      <c r="B24" s="496">
        <v>345</v>
      </c>
      <c r="C24" s="307">
        <v>17173</v>
      </c>
      <c r="D24" s="496">
        <v>60</v>
      </c>
      <c r="E24" s="307">
        <v>2995.2</v>
      </c>
      <c r="F24" s="496">
        <v>405</v>
      </c>
      <c r="G24" s="307">
        <v>20168.2</v>
      </c>
      <c r="H24" s="152" t="s">
        <v>1091</v>
      </c>
      <c r="I24" s="152">
        <v>163.15</v>
      </c>
      <c r="J24" s="210"/>
    </row>
    <row r="25" spans="1:10" ht="13.5" customHeight="1">
      <c r="A25" s="131" t="s">
        <v>45</v>
      </c>
      <c r="B25" s="496">
        <v>22</v>
      </c>
      <c r="C25" s="307">
        <v>1098.5</v>
      </c>
      <c r="D25" s="496">
        <v>35</v>
      </c>
      <c r="E25" s="307">
        <v>1746.8</v>
      </c>
      <c r="F25" s="496">
        <v>57</v>
      </c>
      <c r="G25" s="307">
        <v>2845.3</v>
      </c>
      <c r="H25" s="152" t="s">
        <v>1092</v>
      </c>
      <c r="I25" s="152">
        <v>222.83</v>
      </c>
      <c r="J25" s="210"/>
    </row>
    <row r="26" spans="1:10" ht="13.5" customHeight="1">
      <c r="A26" s="131" t="s">
        <v>183</v>
      </c>
      <c r="B26" s="497"/>
      <c r="C26" s="307">
        <v>0</v>
      </c>
      <c r="D26" s="496">
        <v>10</v>
      </c>
      <c r="E26" s="307">
        <v>499.2</v>
      </c>
      <c r="F26" s="496">
        <v>10</v>
      </c>
      <c r="G26" s="307">
        <v>499.2</v>
      </c>
      <c r="H26" s="152">
        <v>83865.6</v>
      </c>
      <c r="I26" s="152">
        <v>168</v>
      </c>
      <c r="J26" s="210"/>
    </row>
    <row r="27" spans="1:10" ht="13.5" customHeight="1">
      <c r="A27" s="131" t="s">
        <v>55</v>
      </c>
      <c r="B27" s="496">
        <v>10</v>
      </c>
      <c r="C27" s="307">
        <v>498.5</v>
      </c>
      <c r="D27" s="496">
        <v>0</v>
      </c>
      <c r="E27" s="307">
        <v>0</v>
      </c>
      <c r="F27" s="496">
        <v>10</v>
      </c>
      <c r="G27" s="307">
        <v>498.5</v>
      </c>
      <c r="H27" s="152">
        <v>79760</v>
      </c>
      <c r="I27" s="152">
        <v>160</v>
      </c>
      <c r="J27" s="210"/>
    </row>
    <row r="28" spans="1:10" ht="13.5" customHeight="1">
      <c r="A28" s="131" t="s">
        <v>186</v>
      </c>
      <c r="B28" s="496">
        <v>25</v>
      </c>
      <c r="C28" s="307">
        <v>1213.5</v>
      </c>
      <c r="D28" s="496">
        <v>3</v>
      </c>
      <c r="E28" s="307">
        <v>149.5</v>
      </c>
      <c r="F28" s="496">
        <v>28</v>
      </c>
      <c r="G28" s="307">
        <v>1363</v>
      </c>
      <c r="H28" s="152" t="s">
        <v>1093</v>
      </c>
      <c r="I28" s="152">
        <v>163.47</v>
      </c>
      <c r="J28" s="210"/>
    </row>
    <row r="29" spans="1:10" ht="13.5" customHeight="1">
      <c r="A29" s="131" t="s">
        <v>272</v>
      </c>
      <c r="B29" s="496">
        <v>10</v>
      </c>
      <c r="C29" s="307">
        <v>497</v>
      </c>
      <c r="D29" s="496">
        <v>0</v>
      </c>
      <c r="E29" s="307">
        <v>0</v>
      </c>
      <c r="F29" s="496">
        <v>10</v>
      </c>
      <c r="G29" s="307">
        <v>497</v>
      </c>
      <c r="H29" s="152" t="s">
        <v>1094</v>
      </c>
      <c r="I29" s="152">
        <v>305</v>
      </c>
      <c r="J29" s="210"/>
    </row>
    <row r="30" spans="1:10" ht="13.5" customHeight="1">
      <c r="A30" s="131" t="s">
        <v>187</v>
      </c>
      <c r="B30" s="496">
        <v>140</v>
      </c>
      <c r="C30" s="307">
        <v>6889.5</v>
      </c>
      <c r="D30" s="496">
        <v>10</v>
      </c>
      <c r="E30" s="307">
        <v>499.2</v>
      </c>
      <c r="F30" s="496">
        <v>150</v>
      </c>
      <c r="G30" s="307">
        <v>7388.7</v>
      </c>
      <c r="H30" s="152" t="s">
        <v>1095</v>
      </c>
      <c r="I30" s="152">
        <v>171.8</v>
      </c>
      <c r="J30" s="210"/>
    </row>
    <row r="31" spans="1:10" ht="13.5" customHeight="1">
      <c r="A31" s="131" t="s">
        <v>46</v>
      </c>
      <c r="B31" s="496">
        <v>335</v>
      </c>
      <c r="C31" s="307">
        <v>16717</v>
      </c>
      <c r="D31" s="496">
        <v>0</v>
      </c>
      <c r="E31" s="307">
        <v>0</v>
      </c>
      <c r="F31" s="496">
        <v>335</v>
      </c>
      <c r="G31" s="307">
        <v>16717</v>
      </c>
      <c r="H31" s="152" t="s">
        <v>1096</v>
      </c>
      <c r="I31" s="152">
        <v>161.55</v>
      </c>
      <c r="J31" s="210"/>
    </row>
    <row r="32" spans="1:10" ht="13.5" customHeight="1">
      <c r="A32" s="131" t="s">
        <v>276</v>
      </c>
      <c r="B32" s="497"/>
      <c r="C32" s="307">
        <v>0</v>
      </c>
      <c r="D32" s="496">
        <v>10</v>
      </c>
      <c r="E32" s="307">
        <v>499.2</v>
      </c>
      <c r="F32" s="496">
        <v>10</v>
      </c>
      <c r="G32" s="307">
        <v>499.2</v>
      </c>
      <c r="H32" s="152">
        <v>84864</v>
      </c>
      <c r="I32" s="152">
        <v>170</v>
      </c>
      <c r="J32" s="210"/>
    </row>
    <row r="33" spans="1:10" ht="13.5" customHeight="1">
      <c r="A33" s="131" t="s">
        <v>68</v>
      </c>
      <c r="B33" s="496">
        <v>21</v>
      </c>
      <c r="C33" s="307">
        <v>1050</v>
      </c>
      <c r="D33" s="496">
        <v>0</v>
      </c>
      <c r="E33" s="307">
        <v>0</v>
      </c>
      <c r="F33" s="496">
        <v>21</v>
      </c>
      <c r="G33" s="307">
        <v>1050</v>
      </c>
      <c r="H33" s="152" t="s">
        <v>1097</v>
      </c>
      <c r="I33" s="152">
        <v>291.43</v>
      </c>
      <c r="J33" s="210"/>
    </row>
    <row r="34" spans="1:10" ht="13.5" customHeight="1">
      <c r="A34" s="131" t="s">
        <v>48</v>
      </c>
      <c r="B34" s="496">
        <v>54</v>
      </c>
      <c r="C34" s="307">
        <v>2693</v>
      </c>
      <c r="D34" s="496">
        <v>0</v>
      </c>
      <c r="E34" s="307">
        <v>0</v>
      </c>
      <c r="F34" s="496">
        <v>54</v>
      </c>
      <c r="G34" s="307">
        <v>2693</v>
      </c>
      <c r="H34" s="152" t="s">
        <v>1098</v>
      </c>
      <c r="I34" s="152">
        <v>226.44</v>
      </c>
      <c r="J34" s="210"/>
    </row>
    <row r="35" spans="1:10" ht="13.5" customHeight="1">
      <c r="A35" s="131" t="s">
        <v>112</v>
      </c>
      <c r="B35" s="496">
        <v>30</v>
      </c>
      <c r="C35" s="307">
        <v>1494</v>
      </c>
      <c r="D35" s="496">
        <v>0</v>
      </c>
      <c r="E35" s="307">
        <v>0</v>
      </c>
      <c r="F35" s="496">
        <v>30</v>
      </c>
      <c r="G35" s="307">
        <v>1494</v>
      </c>
      <c r="H35" s="152" t="s">
        <v>1099</v>
      </c>
      <c r="I35" s="152">
        <v>175.01</v>
      </c>
      <c r="J35" s="210"/>
    </row>
    <row r="36" spans="1:10" ht="13.5" customHeight="1">
      <c r="A36" s="131" t="s">
        <v>194</v>
      </c>
      <c r="B36" s="497"/>
      <c r="C36" s="307">
        <v>0</v>
      </c>
      <c r="D36" s="496">
        <v>35</v>
      </c>
      <c r="E36" s="307">
        <v>1746</v>
      </c>
      <c r="F36" s="496">
        <v>35</v>
      </c>
      <c r="G36" s="307">
        <v>1746</v>
      </c>
      <c r="H36" s="152" t="s">
        <v>1100</v>
      </c>
      <c r="I36" s="152">
        <v>167.85</v>
      </c>
      <c r="J36" s="210"/>
    </row>
    <row r="37" spans="1:10" ht="13.5" customHeight="1">
      <c r="A37" s="131" t="s">
        <v>51</v>
      </c>
      <c r="B37" s="497"/>
      <c r="C37" s="307">
        <v>0</v>
      </c>
      <c r="D37" s="496">
        <v>10</v>
      </c>
      <c r="E37" s="307">
        <v>499.2</v>
      </c>
      <c r="F37" s="496">
        <v>10</v>
      </c>
      <c r="G37" s="307">
        <v>499.2</v>
      </c>
      <c r="H37" s="152">
        <v>92352</v>
      </c>
      <c r="I37" s="152">
        <v>185</v>
      </c>
      <c r="J37" s="210"/>
    </row>
    <row r="38" spans="1:10" ht="13.5" customHeight="1">
      <c r="A38" s="131" t="s">
        <v>707</v>
      </c>
      <c r="B38" s="496">
        <v>20</v>
      </c>
      <c r="C38" s="307">
        <v>997</v>
      </c>
      <c r="D38" s="496">
        <v>0</v>
      </c>
      <c r="E38" s="307">
        <v>0</v>
      </c>
      <c r="F38" s="496">
        <v>20</v>
      </c>
      <c r="G38" s="307">
        <v>997</v>
      </c>
      <c r="H38" s="152" t="s">
        <v>175</v>
      </c>
      <c r="I38" s="152">
        <v>137</v>
      </c>
      <c r="J38" s="210"/>
    </row>
    <row r="39" spans="1:10" ht="13.5" customHeight="1">
      <c r="A39" s="131" t="s">
        <v>374</v>
      </c>
      <c r="B39" s="496">
        <v>73</v>
      </c>
      <c r="C39" s="307">
        <v>3642.5</v>
      </c>
      <c r="D39" s="496">
        <v>0</v>
      </c>
      <c r="E39" s="307">
        <v>0</v>
      </c>
      <c r="F39" s="496">
        <v>73</v>
      </c>
      <c r="G39" s="307">
        <v>3642.5</v>
      </c>
      <c r="H39" s="152" t="s">
        <v>1101</v>
      </c>
      <c r="I39" s="152">
        <v>267.79</v>
      </c>
      <c r="J39" s="210"/>
    </row>
    <row r="40" spans="1:10" ht="13.5" customHeight="1">
      <c r="A40" s="131" t="s">
        <v>53</v>
      </c>
      <c r="B40" s="496">
        <f>66+15+20</f>
        <v>101</v>
      </c>
      <c r="C40" s="307">
        <f>3288+748.5+498.5+498.5</f>
        <v>5033.5</v>
      </c>
      <c r="D40" s="496">
        <v>20</v>
      </c>
      <c r="E40" s="307">
        <v>998.4</v>
      </c>
      <c r="F40" s="496">
        <f>86+15+30</f>
        <v>131</v>
      </c>
      <c r="G40" s="307">
        <f>4286.4+748.5+498.5+498.5</f>
        <v>6031.9</v>
      </c>
      <c r="H40" s="152">
        <f>848157.9+124291.5+64805+103688</f>
        <v>1140942.4</v>
      </c>
      <c r="I40" s="152">
        <f>H40/G40</f>
        <v>189.1514116613339</v>
      </c>
      <c r="J40" s="210"/>
    </row>
    <row r="41" spans="1:10" ht="13.5" customHeight="1">
      <c r="A41" s="131" t="s">
        <v>201</v>
      </c>
      <c r="B41" s="497"/>
      <c r="C41" s="307">
        <v>0</v>
      </c>
      <c r="D41" s="496">
        <v>5</v>
      </c>
      <c r="E41" s="307">
        <v>249.2</v>
      </c>
      <c r="F41" s="496">
        <v>5</v>
      </c>
      <c r="G41" s="307">
        <v>249.2</v>
      </c>
      <c r="H41" s="152">
        <v>54824</v>
      </c>
      <c r="I41" s="152">
        <v>220</v>
      </c>
      <c r="J41" s="210"/>
    </row>
    <row r="42" spans="1:10" ht="13.5" customHeight="1">
      <c r="A42" s="131" t="s">
        <v>54</v>
      </c>
      <c r="B42" s="497"/>
      <c r="C42" s="307">
        <v>0</v>
      </c>
      <c r="D42" s="496">
        <v>10</v>
      </c>
      <c r="E42" s="307">
        <v>499.2</v>
      </c>
      <c r="F42" s="496">
        <v>10</v>
      </c>
      <c r="G42" s="307">
        <v>499.2</v>
      </c>
      <c r="H42" s="152">
        <v>87360</v>
      </c>
      <c r="I42" s="152">
        <v>175</v>
      </c>
      <c r="J42" s="210"/>
    </row>
    <row r="43" spans="1:10" ht="13.5" customHeight="1">
      <c r="A43" s="131" t="s">
        <v>71</v>
      </c>
      <c r="B43" s="496">
        <v>18</v>
      </c>
      <c r="C43" s="307">
        <v>897</v>
      </c>
      <c r="D43" s="496">
        <v>10</v>
      </c>
      <c r="E43" s="307">
        <v>499.2</v>
      </c>
      <c r="F43" s="496">
        <v>28</v>
      </c>
      <c r="G43" s="307">
        <v>1396.2</v>
      </c>
      <c r="H43" s="152" t="s">
        <v>1102</v>
      </c>
      <c r="I43" s="152">
        <v>198.69</v>
      </c>
      <c r="J43" s="210"/>
    </row>
    <row r="44" spans="1:10" ht="13.5" customHeight="1">
      <c r="A44" s="131" t="s">
        <v>874</v>
      </c>
      <c r="B44" s="497"/>
      <c r="C44" s="307">
        <v>0</v>
      </c>
      <c r="D44" s="496">
        <v>60</v>
      </c>
      <c r="E44" s="307">
        <v>2995.5</v>
      </c>
      <c r="F44" s="496">
        <v>60</v>
      </c>
      <c r="G44" s="307">
        <v>2995.5</v>
      </c>
      <c r="H44" s="152" t="s">
        <v>1103</v>
      </c>
      <c r="I44" s="152">
        <v>155.17</v>
      </c>
      <c r="J44" s="210"/>
    </row>
    <row r="45" spans="1:10" ht="13.5" customHeight="1">
      <c r="A45" s="131" t="s">
        <v>379</v>
      </c>
      <c r="B45" s="496">
        <v>70</v>
      </c>
      <c r="C45" s="307">
        <v>3491</v>
      </c>
      <c r="D45" s="496">
        <v>0</v>
      </c>
      <c r="E45" s="307">
        <v>0</v>
      </c>
      <c r="F45" s="496">
        <v>70</v>
      </c>
      <c r="G45" s="307">
        <v>3491</v>
      </c>
      <c r="H45" s="152" t="s">
        <v>1104</v>
      </c>
      <c r="I45" s="152">
        <v>200.43</v>
      </c>
      <c r="J45" s="210"/>
    </row>
    <row r="46" spans="1:10" ht="13.5" customHeight="1">
      <c r="A46" s="131" t="s">
        <v>288</v>
      </c>
      <c r="B46" s="496">
        <v>10</v>
      </c>
      <c r="C46" s="307">
        <v>497</v>
      </c>
      <c r="D46" s="496">
        <v>0</v>
      </c>
      <c r="E46" s="307">
        <v>0</v>
      </c>
      <c r="F46" s="496">
        <v>10</v>
      </c>
      <c r="G46" s="307">
        <v>497</v>
      </c>
      <c r="H46" s="152" t="s">
        <v>1105</v>
      </c>
      <c r="I46" s="152">
        <v>304</v>
      </c>
      <c r="J46" s="210"/>
    </row>
    <row r="47" spans="1:10" ht="13.5" customHeight="1">
      <c r="A47" s="131" t="s">
        <v>19</v>
      </c>
      <c r="B47" s="498">
        <v>2269</v>
      </c>
      <c r="C47" s="307" t="s">
        <v>1106</v>
      </c>
      <c r="D47" s="496">
        <v>448</v>
      </c>
      <c r="E47" s="307">
        <v>22361.3</v>
      </c>
      <c r="F47" s="498">
        <v>2717</v>
      </c>
      <c r="G47" s="307" t="s">
        <v>1107</v>
      </c>
      <c r="H47" s="152" t="s">
        <v>1108</v>
      </c>
      <c r="I47" s="152">
        <v>175.21</v>
      </c>
      <c r="J47" s="210"/>
    </row>
    <row r="48" spans="1:12" ht="13.5" customHeight="1">
      <c r="A48" s="131"/>
      <c r="B48" s="387"/>
      <c r="C48" s="227"/>
      <c r="D48" s="231"/>
      <c r="E48" s="228"/>
      <c r="F48" s="230"/>
      <c r="G48" s="228"/>
      <c r="H48" s="134"/>
      <c r="I48" s="229"/>
      <c r="J48" s="210"/>
      <c r="L48" s="232"/>
    </row>
    <row r="49" spans="1:10" ht="13.5" customHeight="1">
      <c r="A49" s="142" t="s">
        <v>62</v>
      </c>
      <c r="B49" s="388"/>
      <c r="C49" s="399"/>
      <c r="D49" s="143"/>
      <c r="E49" s="399"/>
      <c r="F49" s="143"/>
      <c r="G49" s="405"/>
      <c r="H49" s="389"/>
      <c r="I49" s="408"/>
      <c r="J49" s="210"/>
    </row>
    <row r="50" spans="1:12" ht="13.5" customHeight="1">
      <c r="A50" s="142" t="s">
        <v>63</v>
      </c>
      <c r="B50" s="388"/>
      <c r="C50" s="399"/>
      <c r="D50" s="143"/>
      <c r="E50" s="399"/>
      <c r="F50" s="143"/>
      <c r="G50" s="406" t="s">
        <v>64</v>
      </c>
      <c r="H50" s="389"/>
      <c r="I50" s="409"/>
      <c r="J50" s="210"/>
      <c r="L50" s="232"/>
    </row>
    <row r="51" spans="1:10" ht="13.5" customHeight="1">
      <c r="A51" s="142" t="s">
        <v>157</v>
      </c>
      <c r="B51" s="388"/>
      <c r="C51" s="399"/>
      <c r="D51" s="143"/>
      <c r="E51" s="399"/>
      <c r="F51" s="143"/>
      <c r="G51" s="103"/>
      <c r="H51" s="407" t="s">
        <v>66</v>
      </c>
      <c r="I51" s="408"/>
      <c r="J51" s="210"/>
    </row>
    <row r="52" spans="1:10" ht="13.5" customHeight="1">
      <c r="A52" s="142" t="s">
        <v>158</v>
      </c>
      <c r="B52" s="388"/>
      <c r="C52" s="399"/>
      <c r="D52" s="143"/>
      <c r="E52" s="399"/>
      <c r="F52" s="143"/>
      <c r="G52" s="405"/>
      <c r="H52" s="389"/>
      <c r="I52" s="408"/>
      <c r="J52" s="210"/>
    </row>
    <row r="53" spans="1:10" ht="13.5" customHeight="1">
      <c r="A53" s="142" t="s">
        <v>159</v>
      </c>
      <c r="B53" s="388"/>
      <c r="C53" s="399"/>
      <c r="D53" s="143"/>
      <c r="E53" s="399"/>
      <c r="F53" s="143"/>
      <c r="G53" s="405"/>
      <c r="H53" s="389"/>
      <c r="I53" s="408"/>
      <c r="J53" s="210"/>
    </row>
    <row r="54" spans="1:10" ht="13.5" customHeight="1">
      <c r="A54" s="103"/>
      <c r="B54" s="388"/>
      <c r="C54" s="399"/>
      <c r="D54" s="103"/>
      <c r="E54" s="399"/>
      <c r="F54" s="103"/>
      <c r="G54" s="399"/>
      <c r="H54" s="391"/>
      <c r="I54" s="391"/>
      <c r="J54" s="203"/>
    </row>
    <row r="55" spans="1:10" ht="13.5" customHeight="1">
      <c r="A55" s="103"/>
      <c r="B55" s="388"/>
      <c r="C55" s="399"/>
      <c r="D55" s="103"/>
      <c r="E55" s="399"/>
      <c r="F55" s="103"/>
      <c r="G55" s="399"/>
      <c r="H55" s="391"/>
      <c r="I55" s="391"/>
      <c r="J55" s="203"/>
    </row>
    <row r="56" spans="1:9" ht="13.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3.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3.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3.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3.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3.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3.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3.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3.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3.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999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1000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1001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1002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382">
        <v>1277</v>
      </c>
      <c r="C15" s="133">
        <v>63659</v>
      </c>
      <c r="D15" s="382">
        <v>15</v>
      </c>
      <c r="E15" s="133">
        <v>748.4</v>
      </c>
      <c r="F15" s="382">
        <v>1292</v>
      </c>
      <c r="G15" s="133">
        <v>64407.4</v>
      </c>
      <c r="H15" s="134" t="s">
        <v>1003</v>
      </c>
      <c r="I15" s="134">
        <v>155.63</v>
      </c>
      <c r="J15" s="210"/>
    </row>
    <row r="16" spans="1:10" ht="13.5" customHeight="1">
      <c r="A16" s="131" t="s">
        <v>213</v>
      </c>
      <c r="B16" s="383"/>
      <c r="C16" s="133">
        <v>0</v>
      </c>
      <c r="D16" s="382">
        <v>20</v>
      </c>
      <c r="E16" s="133">
        <v>997.6</v>
      </c>
      <c r="F16" s="382">
        <v>20</v>
      </c>
      <c r="G16" s="133">
        <v>997.6</v>
      </c>
      <c r="H16" s="134" t="s">
        <v>1004</v>
      </c>
      <c r="I16" s="134">
        <v>153.73</v>
      </c>
      <c r="J16" s="210"/>
    </row>
    <row r="17" spans="1:10" ht="13.5" customHeight="1">
      <c r="A17" s="131" t="s">
        <v>38</v>
      </c>
      <c r="B17" s="382">
        <v>10</v>
      </c>
      <c r="C17" s="133">
        <v>498.5</v>
      </c>
      <c r="D17" s="382">
        <v>0</v>
      </c>
      <c r="E17" s="133">
        <v>0</v>
      </c>
      <c r="F17" s="382">
        <v>10</v>
      </c>
      <c r="G17" s="133">
        <v>498.5</v>
      </c>
      <c r="H17" s="134">
        <v>69291.5</v>
      </c>
      <c r="I17" s="134">
        <v>139</v>
      </c>
      <c r="J17" s="210"/>
    </row>
    <row r="18" spans="1:10" ht="13.5" customHeight="1">
      <c r="A18" s="131" t="s">
        <v>219</v>
      </c>
      <c r="B18" s="382">
        <v>10</v>
      </c>
      <c r="C18" s="133">
        <v>498.5</v>
      </c>
      <c r="D18" s="382">
        <v>0</v>
      </c>
      <c r="E18" s="133">
        <v>0</v>
      </c>
      <c r="F18" s="382">
        <v>10</v>
      </c>
      <c r="G18" s="133">
        <v>498.5</v>
      </c>
      <c r="H18" s="134">
        <v>67796</v>
      </c>
      <c r="I18" s="134">
        <v>136</v>
      </c>
      <c r="J18" s="210"/>
    </row>
    <row r="19" spans="1:10" ht="13.5" customHeight="1">
      <c r="A19" s="131" t="s">
        <v>358</v>
      </c>
      <c r="B19" s="382">
        <v>10</v>
      </c>
      <c r="C19" s="133">
        <v>498.5</v>
      </c>
      <c r="D19" s="382">
        <v>0</v>
      </c>
      <c r="E19" s="133">
        <v>0</v>
      </c>
      <c r="F19" s="382">
        <v>10</v>
      </c>
      <c r="G19" s="133">
        <v>498.5</v>
      </c>
      <c r="H19" s="134">
        <v>77766</v>
      </c>
      <c r="I19" s="134">
        <v>156</v>
      </c>
      <c r="J19" s="210"/>
    </row>
    <row r="20" spans="1:10" ht="13.5" customHeight="1">
      <c r="A20" s="131" t="s">
        <v>40</v>
      </c>
      <c r="B20" s="382">
        <f>36+51</f>
        <v>87</v>
      </c>
      <c r="C20" s="133">
        <f>1797+2544</f>
        <v>4341</v>
      </c>
      <c r="D20" s="382">
        <v>0</v>
      </c>
      <c r="E20" s="133">
        <v>0</v>
      </c>
      <c r="F20" s="382">
        <f>36+51</f>
        <v>87</v>
      </c>
      <c r="G20" s="133">
        <f>1797+2544</f>
        <v>4341</v>
      </c>
      <c r="H20" s="134">
        <f>502835.5+634790.5</f>
        <v>1137626</v>
      </c>
      <c r="I20" s="134">
        <f>H20/G20</f>
        <v>262.06542271366044</v>
      </c>
      <c r="J20" s="210"/>
    </row>
    <row r="21" spans="1:10" ht="13.5" customHeight="1">
      <c r="A21" s="131" t="s">
        <v>41</v>
      </c>
      <c r="B21" s="382">
        <v>72</v>
      </c>
      <c r="C21" s="133">
        <v>3597</v>
      </c>
      <c r="D21" s="382">
        <v>0</v>
      </c>
      <c r="E21" s="133">
        <v>0</v>
      </c>
      <c r="F21" s="382">
        <v>72</v>
      </c>
      <c r="G21" s="133">
        <v>3597</v>
      </c>
      <c r="H21" s="134" t="s">
        <v>1005</v>
      </c>
      <c r="I21" s="134">
        <v>259.06</v>
      </c>
      <c r="J21" s="210"/>
    </row>
    <row r="22" spans="1:10" ht="13.5" customHeight="1">
      <c r="A22" s="131" t="s">
        <v>174</v>
      </c>
      <c r="B22" s="382">
        <v>21</v>
      </c>
      <c r="C22" s="133">
        <v>1048.5</v>
      </c>
      <c r="D22" s="382">
        <v>0</v>
      </c>
      <c r="E22" s="133">
        <v>0</v>
      </c>
      <c r="F22" s="382">
        <v>21</v>
      </c>
      <c r="G22" s="133">
        <v>1048.5</v>
      </c>
      <c r="H22" s="134" t="s">
        <v>1006</v>
      </c>
      <c r="I22" s="134">
        <v>282</v>
      </c>
      <c r="J22" s="210"/>
    </row>
    <row r="23" spans="1:10" ht="13.5" customHeight="1">
      <c r="A23" s="131" t="s">
        <v>42</v>
      </c>
      <c r="B23" s="382">
        <v>115</v>
      </c>
      <c r="C23" s="133">
        <v>5745.5</v>
      </c>
      <c r="D23" s="382">
        <v>20</v>
      </c>
      <c r="E23" s="133">
        <v>998.2</v>
      </c>
      <c r="F23" s="382">
        <v>135</v>
      </c>
      <c r="G23" s="133">
        <v>6743.7</v>
      </c>
      <c r="H23" s="134" t="s">
        <v>1007</v>
      </c>
      <c r="I23" s="134">
        <v>209.57</v>
      </c>
      <c r="J23" s="210"/>
    </row>
    <row r="24" spans="1:10" ht="13.5" customHeight="1">
      <c r="A24" s="131" t="s">
        <v>178</v>
      </c>
      <c r="B24" s="382">
        <v>30</v>
      </c>
      <c r="C24" s="133">
        <v>1497</v>
      </c>
      <c r="D24" s="382">
        <v>0</v>
      </c>
      <c r="E24" s="133">
        <v>0</v>
      </c>
      <c r="F24" s="382">
        <v>30</v>
      </c>
      <c r="G24" s="133">
        <v>1497</v>
      </c>
      <c r="H24" s="134" t="s">
        <v>1008</v>
      </c>
      <c r="I24" s="134">
        <v>131.66</v>
      </c>
      <c r="J24" s="210"/>
    </row>
    <row r="25" spans="1:10" ht="13.5" customHeight="1">
      <c r="A25" s="131" t="s">
        <v>43</v>
      </c>
      <c r="B25" s="382">
        <v>1170</v>
      </c>
      <c r="C25" s="133">
        <v>58350</v>
      </c>
      <c r="D25" s="382">
        <v>180</v>
      </c>
      <c r="E25" s="133">
        <v>8984.9</v>
      </c>
      <c r="F25" s="382">
        <v>1350</v>
      </c>
      <c r="G25" s="133">
        <v>67334.9</v>
      </c>
      <c r="H25" s="134" t="s">
        <v>1009</v>
      </c>
      <c r="I25" s="134">
        <v>196.33</v>
      </c>
      <c r="J25" s="210"/>
    </row>
    <row r="26" spans="1:10" ht="13.5" customHeight="1">
      <c r="A26" s="131" t="s">
        <v>45</v>
      </c>
      <c r="B26" s="382">
        <v>12</v>
      </c>
      <c r="C26" s="133">
        <v>599.5</v>
      </c>
      <c r="D26" s="382">
        <v>5</v>
      </c>
      <c r="E26" s="133">
        <v>249.2</v>
      </c>
      <c r="F26" s="382">
        <v>17</v>
      </c>
      <c r="G26" s="133">
        <v>848.7</v>
      </c>
      <c r="H26" s="134" t="s">
        <v>1010</v>
      </c>
      <c r="I26" s="134">
        <v>251.17</v>
      </c>
      <c r="J26" s="210"/>
    </row>
    <row r="27" spans="1:10" ht="13.5" customHeight="1">
      <c r="A27" s="131" t="s">
        <v>183</v>
      </c>
      <c r="B27" s="382">
        <v>30</v>
      </c>
      <c r="C27" s="133">
        <v>1496</v>
      </c>
      <c r="D27" s="382">
        <v>10</v>
      </c>
      <c r="E27" s="133">
        <v>499.2</v>
      </c>
      <c r="F27" s="382">
        <v>40</v>
      </c>
      <c r="G27" s="133">
        <v>1995.2</v>
      </c>
      <c r="H27" s="134" t="s">
        <v>1011</v>
      </c>
      <c r="I27" s="134">
        <v>163.51</v>
      </c>
      <c r="J27" s="210"/>
    </row>
    <row r="28" spans="1:10" ht="13.5" customHeight="1">
      <c r="A28" s="131" t="s">
        <v>187</v>
      </c>
      <c r="B28" s="382">
        <v>250</v>
      </c>
      <c r="C28" s="133">
        <v>12468.5</v>
      </c>
      <c r="D28" s="382">
        <v>70</v>
      </c>
      <c r="E28" s="133">
        <v>3494.4</v>
      </c>
      <c r="F28" s="382">
        <v>320</v>
      </c>
      <c r="G28" s="133">
        <v>15962.9</v>
      </c>
      <c r="H28" s="134" t="s">
        <v>1012</v>
      </c>
      <c r="I28" s="134">
        <v>192.62</v>
      </c>
      <c r="J28" s="210"/>
    </row>
    <row r="29" spans="1:10" ht="13.5" customHeight="1">
      <c r="A29" s="131" t="s">
        <v>1013</v>
      </c>
      <c r="B29" s="382">
        <v>20</v>
      </c>
      <c r="C29" s="133">
        <v>997</v>
      </c>
      <c r="D29" s="382">
        <v>0</v>
      </c>
      <c r="E29" s="133">
        <v>0</v>
      </c>
      <c r="F29" s="382">
        <v>20</v>
      </c>
      <c r="G29" s="133">
        <v>997</v>
      </c>
      <c r="H29" s="134" t="s">
        <v>1014</v>
      </c>
      <c r="I29" s="134">
        <v>212</v>
      </c>
      <c r="J29" s="210"/>
    </row>
    <row r="30" spans="1:10" ht="13.5" customHeight="1">
      <c r="A30" s="131" t="s">
        <v>230</v>
      </c>
      <c r="B30" s="382">
        <v>41</v>
      </c>
      <c r="C30" s="133">
        <v>2048.5</v>
      </c>
      <c r="D30" s="382">
        <v>0</v>
      </c>
      <c r="E30" s="133">
        <v>0</v>
      </c>
      <c r="F30" s="382">
        <v>41</v>
      </c>
      <c r="G30" s="133">
        <v>2048.5</v>
      </c>
      <c r="H30" s="134" t="s">
        <v>1015</v>
      </c>
      <c r="I30" s="134">
        <v>238.54</v>
      </c>
      <c r="J30" s="210"/>
    </row>
    <row r="31" spans="1:10" ht="13.5" customHeight="1">
      <c r="A31" s="131" t="s">
        <v>46</v>
      </c>
      <c r="B31" s="382">
        <v>665</v>
      </c>
      <c r="C31" s="133">
        <v>33161</v>
      </c>
      <c r="D31" s="382">
        <v>15</v>
      </c>
      <c r="E31" s="133">
        <v>748.7</v>
      </c>
      <c r="F31" s="382">
        <v>680</v>
      </c>
      <c r="G31" s="133">
        <v>33909.7</v>
      </c>
      <c r="H31" s="134" t="s">
        <v>1016</v>
      </c>
      <c r="I31" s="134">
        <v>197.92</v>
      </c>
      <c r="J31" s="210"/>
    </row>
    <row r="32" spans="1:10" ht="13.5" customHeight="1">
      <c r="A32" s="131" t="s">
        <v>48</v>
      </c>
      <c r="B32" s="382">
        <v>20</v>
      </c>
      <c r="C32" s="133">
        <v>997</v>
      </c>
      <c r="D32" s="382">
        <v>0</v>
      </c>
      <c r="E32" s="133">
        <v>0</v>
      </c>
      <c r="F32" s="382">
        <v>20</v>
      </c>
      <c r="G32" s="133">
        <v>997</v>
      </c>
      <c r="H32" s="134" t="s">
        <v>1017</v>
      </c>
      <c r="I32" s="134">
        <v>212.5</v>
      </c>
      <c r="J32" s="210"/>
    </row>
    <row r="33" spans="1:10" ht="13.5" customHeight="1">
      <c r="A33" s="131" t="s">
        <v>194</v>
      </c>
      <c r="B33" s="383"/>
      <c r="C33" s="133">
        <v>0</v>
      </c>
      <c r="D33" s="382">
        <v>20</v>
      </c>
      <c r="E33" s="133">
        <v>998.4</v>
      </c>
      <c r="F33" s="382">
        <v>20</v>
      </c>
      <c r="G33" s="133">
        <v>998.4</v>
      </c>
      <c r="H33" s="134" t="s">
        <v>1018</v>
      </c>
      <c r="I33" s="134">
        <v>177.5</v>
      </c>
      <c r="J33" s="210"/>
    </row>
    <row r="34" spans="1:10" ht="13.5" customHeight="1">
      <c r="A34" s="131" t="s">
        <v>50</v>
      </c>
      <c r="B34" s="383"/>
      <c r="C34" s="133">
        <v>0</v>
      </c>
      <c r="D34" s="382">
        <v>15</v>
      </c>
      <c r="E34" s="133">
        <v>747.6</v>
      </c>
      <c r="F34" s="382">
        <v>15</v>
      </c>
      <c r="G34" s="133">
        <v>747.6</v>
      </c>
      <c r="H34" s="134" t="s">
        <v>1019</v>
      </c>
      <c r="I34" s="134">
        <v>178.33</v>
      </c>
      <c r="J34" s="210"/>
    </row>
    <row r="35" spans="1:10" ht="13.5" customHeight="1">
      <c r="A35" s="131" t="s">
        <v>52</v>
      </c>
      <c r="B35" s="382">
        <v>10</v>
      </c>
      <c r="C35" s="133">
        <v>498.5</v>
      </c>
      <c r="D35" s="382">
        <v>0</v>
      </c>
      <c r="E35" s="133">
        <v>0</v>
      </c>
      <c r="F35" s="382">
        <v>10</v>
      </c>
      <c r="G35" s="133">
        <v>498.5</v>
      </c>
      <c r="H35" s="134" t="s">
        <v>1020</v>
      </c>
      <c r="I35" s="134">
        <v>267</v>
      </c>
      <c r="J35" s="210"/>
    </row>
    <row r="36" spans="1:10" ht="13.5" customHeight="1">
      <c r="A36" s="131" t="s">
        <v>1021</v>
      </c>
      <c r="B36" s="383"/>
      <c r="C36" s="133">
        <v>0</v>
      </c>
      <c r="D36" s="382">
        <v>21</v>
      </c>
      <c r="E36" s="133">
        <v>1045.9</v>
      </c>
      <c r="F36" s="382">
        <v>21</v>
      </c>
      <c r="G36" s="133">
        <v>1045.9</v>
      </c>
      <c r="H36" s="134" t="s">
        <v>1022</v>
      </c>
      <c r="I36" s="134">
        <v>234.56</v>
      </c>
      <c r="J36" s="210"/>
    </row>
    <row r="37" spans="1:10" ht="13.5" customHeight="1">
      <c r="A37" s="131" t="s">
        <v>707</v>
      </c>
      <c r="B37" s="382">
        <v>40</v>
      </c>
      <c r="C37" s="133">
        <v>1994</v>
      </c>
      <c r="D37" s="382">
        <v>0</v>
      </c>
      <c r="E37" s="133">
        <v>0</v>
      </c>
      <c r="F37" s="382">
        <v>40</v>
      </c>
      <c r="G37" s="133">
        <v>1994</v>
      </c>
      <c r="H37" s="134" t="s">
        <v>1023</v>
      </c>
      <c r="I37" s="134">
        <v>143.75</v>
      </c>
      <c r="J37" s="210"/>
    </row>
    <row r="38" spans="1:10" ht="13.5" customHeight="1">
      <c r="A38" s="131" t="s">
        <v>53</v>
      </c>
      <c r="B38" s="382">
        <f>80+15+62+5</f>
        <v>162</v>
      </c>
      <c r="C38" s="133">
        <f>3988+750+3095+248.5</f>
        <v>8081.5</v>
      </c>
      <c r="D38" s="382">
        <v>50</v>
      </c>
      <c r="E38" s="133">
        <v>2496.3</v>
      </c>
      <c r="F38" s="382">
        <f>130+15+62+5</f>
        <v>212</v>
      </c>
      <c r="G38" s="133">
        <f>6484.3+750+3095+248.5</f>
        <v>10577.8</v>
      </c>
      <c r="H38" s="134">
        <f>1043520.4+163500+569856+54173</f>
        <v>1831049.4</v>
      </c>
      <c r="I38" s="134">
        <f>H38/G38</f>
        <v>173.1030460020042</v>
      </c>
      <c r="J38" s="210"/>
    </row>
    <row r="39" spans="1:10" ht="13.5" customHeight="1">
      <c r="A39" s="131" t="s">
        <v>71</v>
      </c>
      <c r="B39" s="382">
        <v>81</v>
      </c>
      <c r="C39" s="133">
        <v>4035</v>
      </c>
      <c r="D39" s="382">
        <v>35</v>
      </c>
      <c r="E39" s="133">
        <v>1746.8</v>
      </c>
      <c r="F39" s="382">
        <v>116</v>
      </c>
      <c r="G39" s="133">
        <v>5781.8</v>
      </c>
      <c r="H39" s="134" t="s">
        <v>1024</v>
      </c>
      <c r="I39" s="134">
        <v>205.64</v>
      </c>
      <c r="J39" s="210"/>
    </row>
    <row r="40" spans="1:10" ht="13.5" customHeight="1">
      <c r="A40" s="131" t="s">
        <v>243</v>
      </c>
      <c r="B40" s="382">
        <v>30</v>
      </c>
      <c r="C40" s="133">
        <v>1495.5</v>
      </c>
      <c r="D40" s="382">
        <v>0</v>
      </c>
      <c r="E40" s="133">
        <v>0</v>
      </c>
      <c r="F40" s="382">
        <v>30</v>
      </c>
      <c r="G40" s="133">
        <v>1495.5</v>
      </c>
      <c r="H40" s="134" t="s">
        <v>1025</v>
      </c>
      <c r="I40" s="134">
        <v>161.67</v>
      </c>
      <c r="J40" s="210"/>
    </row>
    <row r="41" spans="1:10" ht="13.5" customHeight="1">
      <c r="A41" s="131" t="s">
        <v>874</v>
      </c>
      <c r="B41" s="383"/>
      <c r="C41" s="133">
        <v>0</v>
      </c>
      <c r="D41" s="382">
        <v>10</v>
      </c>
      <c r="E41" s="133">
        <v>499.2</v>
      </c>
      <c r="F41" s="382">
        <v>10</v>
      </c>
      <c r="G41" s="133">
        <v>499.2</v>
      </c>
      <c r="H41" s="134">
        <v>72384</v>
      </c>
      <c r="I41" s="134">
        <v>145</v>
      </c>
      <c r="J41" s="210"/>
    </row>
    <row r="42" spans="1:10" ht="13.5" customHeight="1">
      <c r="A42" s="131" t="s">
        <v>379</v>
      </c>
      <c r="B42" s="382">
        <v>155</v>
      </c>
      <c r="C42" s="133">
        <v>7736.5</v>
      </c>
      <c r="D42" s="382">
        <v>0</v>
      </c>
      <c r="E42" s="133">
        <v>0</v>
      </c>
      <c r="F42" s="382">
        <v>155</v>
      </c>
      <c r="G42" s="133">
        <v>7736.5</v>
      </c>
      <c r="H42" s="134" t="s">
        <v>1026</v>
      </c>
      <c r="I42" s="134">
        <v>215.01</v>
      </c>
      <c r="J42" s="210"/>
    </row>
    <row r="43" spans="1:10" ht="13.5" customHeight="1">
      <c r="A43" s="131" t="s">
        <v>288</v>
      </c>
      <c r="B43" s="450"/>
      <c r="C43" s="385">
        <v>0</v>
      </c>
      <c r="D43" s="384">
        <v>6</v>
      </c>
      <c r="E43" s="385">
        <v>299.5</v>
      </c>
      <c r="F43" s="384">
        <v>6</v>
      </c>
      <c r="G43" s="385">
        <v>299.5</v>
      </c>
      <c r="H43" s="386">
        <v>85657</v>
      </c>
      <c r="I43" s="386">
        <v>286</v>
      </c>
      <c r="J43" s="210"/>
    </row>
    <row r="44" spans="1:10" ht="13.5" customHeight="1">
      <c r="A44" s="131" t="s">
        <v>19</v>
      </c>
      <c r="B44" s="410">
        <v>4318</v>
      </c>
      <c r="C44" s="411" t="s">
        <v>1027</v>
      </c>
      <c r="D44" s="410">
        <v>492</v>
      </c>
      <c r="E44" s="412">
        <v>24554.3</v>
      </c>
      <c r="F44" s="410">
        <v>4810</v>
      </c>
      <c r="G44" s="385" t="s">
        <v>1028</v>
      </c>
      <c r="H44" s="386" t="s">
        <v>1029</v>
      </c>
      <c r="I44" s="413">
        <v>187.1</v>
      </c>
      <c r="J44" s="210"/>
    </row>
    <row r="45" spans="1:12" ht="13.5" customHeight="1">
      <c r="A45" s="131"/>
      <c r="B45" s="387"/>
      <c r="C45" s="227"/>
      <c r="D45" s="231"/>
      <c r="E45" s="228"/>
      <c r="F45" s="230"/>
      <c r="G45" s="228"/>
      <c r="H45" s="134"/>
      <c r="I45" s="229"/>
      <c r="J45" s="210"/>
      <c r="L45" s="232"/>
    </row>
    <row r="46" spans="1:10" ht="13.5" customHeight="1">
      <c r="A46" s="142" t="s">
        <v>62</v>
      </c>
      <c r="B46" s="388"/>
      <c r="C46" s="399"/>
      <c r="D46" s="143"/>
      <c r="E46" s="399"/>
      <c r="F46" s="143"/>
      <c r="G46" s="405"/>
      <c r="H46" s="389"/>
      <c r="I46" s="408"/>
      <c r="J46" s="210"/>
    </row>
    <row r="47" spans="1:12" ht="13.5" customHeight="1">
      <c r="A47" s="142" t="s">
        <v>63</v>
      </c>
      <c r="B47" s="388"/>
      <c r="C47" s="399"/>
      <c r="D47" s="143"/>
      <c r="E47" s="399"/>
      <c r="F47" s="143"/>
      <c r="G47" s="406" t="s">
        <v>64</v>
      </c>
      <c r="H47" s="389"/>
      <c r="I47" s="409"/>
      <c r="J47" s="210"/>
      <c r="L47" s="232"/>
    </row>
    <row r="48" spans="1:10" ht="13.5" customHeight="1">
      <c r="A48" s="142" t="s">
        <v>157</v>
      </c>
      <c r="B48" s="388"/>
      <c r="C48" s="399"/>
      <c r="D48" s="143"/>
      <c r="E48" s="399"/>
      <c r="F48" s="143"/>
      <c r="G48" s="103"/>
      <c r="H48" s="407" t="s">
        <v>66</v>
      </c>
      <c r="I48" s="408"/>
      <c r="J48" s="210"/>
    </row>
    <row r="49" spans="1:10" ht="13.5" customHeight="1">
      <c r="A49" s="142" t="s">
        <v>158</v>
      </c>
      <c r="B49" s="388"/>
      <c r="C49" s="399"/>
      <c r="D49" s="143"/>
      <c r="E49" s="399"/>
      <c r="F49" s="143"/>
      <c r="G49" s="405"/>
      <c r="H49" s="389"/>
      <c r="I49" s="408"/>
      <c r="J49" s="210"/>
    </row>
    <row r="50" spans="1:10" ht="13.5" customHeight="1">
      <c r="A50" s="142" t="s">
        <v>159</v>
      </c>
      <c r="B50" s="388"/>
      <c r="C50" s="399"/>
      <c r="D50" s="143"/>
      <c r="E50" s="399"/>
      <c r="F50" s="143"/>
      <c r="G50" s="405"/>
      <c r="H50" s="389"/>
      <c r="I50" s="408"/>
      <c r="J50" s="210"/>
    </row>
    <row r="51" spans="1:10" ht="13.5" customHeight="1">
      <c r="A51" s="103"/>
      <c r="B51" s="388"/>
      <c r="C51" s="399"/>
      <c r="D51" s="103"/>
      <c r="E51" s="399"/>
      <c r="F51" s="103"/>
      <c r="G51" s="399"/>
      <c r="H51" s="391"/>
      <c r="I51" s="391"/>
      <c r="J51" s="203"/>
    </row>
    <row r="52" spans="1:10" ht="13.5" customHeight="1">
      <c r="A52" s="103"/>
      <c r="B52" s="388"/>
      <c r="C52" s="399"/>
      <c r="D52" s="103"/>
      <c r="E52" s="399"/>
      <c r="F52" s="103"/>
      <c r="G52" s="399"/>
      <c r="H52" s="391"/>
      <c r="I52" s="391"/>
      <c r="J52" s="203"/>
    </row>
    <row r="53" spans="1:9" ht="13.5" customHeight="1">
      <c r="A53" s="103"/>
      <c r="B53" s="388"/>
      <c r="C53" s="399"/>
      <c r="D53" s="103"/>
      <c r="E53" s="399"/>
      <c r="F53" s="103"/>
      <c r="G53" s="399"/>
      <c r="H53" s="391"/>
      <c r="I53" s="391"/>
    </row>
    <row r="54" spans="1:9" ht="13.5" customHeight="1">
      <c r="A54" s="103"/>
      <c r="B54" s="388"/>
      <c r="C54" s="399"/>
      <c r="D54" s="103"/>
      <c r="E54" s="399"/>
      <c r="F54" s="103"/>
      <c r="G54" s="399"/>
      <c r="H54" s="391"/>
      <c r="I54" s="391"/>
    </row>
    <row r="55" spans="1:9" ht="13.5" customHeight="1">
      <c r="A55" s="103"/>
      <c r="B55" s="388"/>
      <c r="C55" s="399"/>
      <c r="D55" s="103"/>
      <c r="E55" s="399"/>
      <c r="F55" s="103"/>
      <c r="G55" s="399"/>
      <c r="H55" s="391"/>
      <c r="I55" s="391"/>
    </row>
    <row r="56" spans="1:9" ht="13.5" customHeight="1">
      <c r="A56" s="103"/>
      <c r="B56" s="388"/>
      <c r="C56" s="399"/>
      <c r="D56" s="103"/>
      <c r="E56" s="399"/>
      <c r="F56" s="103"/>
      <c r="G56" s="399"/>
      <c r="H56" s="391"/>
      <c r="I56" s="391"/>
    </row>
    <row r="57" spans="1:9" ht="13.5" customHeight="1">
      <c r="A57" s="103"/>
      <c r="B57" s="388"/>
      <c r="C57" s="399"/>
      <c r="D57" s="103"/>
      <c r="E57" s="399"/>
      <c r="F57" s="103"/>
      <c r="G57" s="399"/>
      <c r="H57" s="391"/>
      <c r="I57" s="391"/>
    </row>
    <row r="58" spans="1:9" ht="13.5" customHeight="1">
      <c r="A58" s="103"/>
      <c r="B58" s="388"/>
      <c r="C58" s="399"/>
      <c r="D58" s="103"/>
      <c r="E58" s="399"/>
      <c r="F58" s="103"/>
      <c r="G58" s="399"/>
      <c r="H58" s="391"/>
      <c r="I58" s="391"/>
    </row>
    <row r="59" spans="1:9" ht="13.5" customHeight="1">
      <c r="A59" s="103"/>
      <c r="B59" s="388"/>
      <c r="C59" s="399"/>
      <c r="D59" s="103"/>
      <c r="E59" s="399"/>
      <c r="F59" s="103"/>
      <c r="G59" s="399"/>
      <c r="H59" s="391"/>
      <c r="I59" s="391"/>
    </row>
    <row r="60" spans="1:9" ht="13.5" customHeight="1">
      <c r="A60" s="103"/>
      <c r="B60" s="388"/>
      <c r="C60" s="399"/>
      <c r="D60" s="103"/>
      <c r="E60" s="399"/>
      <c r="F60" s="103"/>
      <c r="G60" s="399"/>
      <c r="H60" s="391"/>
      <c r="I60" s="391"/>
    </row>
    <row r="61" spans="1:9" ht="13.5" customHeight="1">
      <c r="A61" s="103"/>
      <c r="B61" s="388"/>
      <c r="C61" s="399"/>
      <c r="D61" s="103"/>
      <c r="E61" s="399"/>
      <c r="F61" s="103"/>
      <c r="G61" s="399"/>
      <c r="H61" s="391"/>
      <c r="I61" s="391"/>
    </row>
    <row r="62" spans="1:9" ht="13.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3.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3.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3.5" customHeight="1">
      <c r="A65" s="103"/>
      <c r="B65" s="388"/>
      <c r="C65" s="399"/>
      <c r="D65" s="103"/>
      <c r="E65" s="399"/>
      <c r="F65" s="103"/>
      <c r="G65" s="399"/>
      <c r="H65" s="391"/>
      <c r="I65" s="391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49">
      <selection activeCell="D55" sqref="D55"/>
    </sheetView>
  </sheetViews>
  <sheetFormatPr defaultColWidth="8.8515625" defaultRowHeight="15.75" customHeight="1"/>
  <cols>
    <col min="1" max="1" width="30.7109375" style="195" customWidth="1"/>
    <col min="2" max="2" width="7.8515625" style="195" customWidth="1"/>
    <col min="3" max="3" width="10.421875" style="195" customWidth="1"/>
    <col min="4" max="4" width="7.140625" style="195" customWidth="1"/>
    <col min="5" max="5" width="10.57421875" style="195" customWidth="1"/>
    <col min="6" max="6" width="9.28125" style="195" customWidth="1"/>
    <col min="7" max="7" width="11.57421875" style="195" customWidth="1"/>
    <col min="8" max="8" width="14.7109375" style="195" customWidth="1"/>
    <col min="9" max="9" width="8.57421875" style="195" customWidth="1"/>
    <col min="10" max="10" width="9.140625" style="195" customWidth="1"/>
    <col min="11" max="11" width="12.8515625" style="195" customWidth="1"/>
    <col min="12" max="16384" width="8.8515625" style="195" customWidth="1"/>
  </cols>
  <sheetData>
    <row r="1" spans="1:10" ht="15.75" customHeight="1">
      <c r="A1" s="452" t="s">
        <v>1030</v>
      </c>
      <c r="B1" s="453"/>
      <c r="C1" s="454"/>
      <c r="D1" s="453"/>
      <c r="E1" s="454"/>
      <c r="F1" s="453"/>
      <c r="G1" s="455"/>
      <c r="H1" s="456"/>
      <c r="I1" s="457"/>
      <c r="J1" s="451"/>
    </row>
    <row r="2" spans="1:10" ht="15.75" customHeight="1">
      <c r="A2" s="458" t="s">
        <v>1031</v>
      </c>
      <c r="B2" s="453"/>
      <c r="C2" s="454"/>
      <c r="D2" s="453"/>
      <c r="E2" s="454"/>
      <c r="F2" s="453"/>
      <c r="G2" s="455"/>
      <c r="H2" s="456"/>
      <c r="I2" s="457"/>
      <c r="J2" s="451"/>
    </row>
    <row r="3" spans="1:10" ht="15.75" customHeight="1">
      <c r="A3" s="452" t="s">
        <v>58</v>
      </c>
      <c r="B3" s="453"/>
      <c r="C3" s="454"/>
      <c r="D3" s="453"/>
      <c r="E3" s="454"/>
      <c r="F3" s="453"/>
      <c r="G3" s="455"/>
      <c r="H3" s="456"/>
      <c r="I3" s="457"/>
      <c r="J3" s="451"/>
    </row>
    <row r="4" spans="1:10" ht="15.75" customHeight="1">
      <c r="A4" s="452" t="s">
        <v>8</v>
      </c>
      <c r="B4" s="453"/>
      <c r="C4" s="454"/>
      <c r="D4" s="453"/>
      <c r="E4" s="454"/>
      <c r="F4" s="453"/>
      <c r="G4" s="455"/>
      <c r="H4" s="456"/>
      <c r="I4" s="457"/>
      <c r="J4" s="451"/>
    </row>
    <row r="5" spans="1:10" ht="15.75" customHeight="1">
      <c r="A5" s="452" t="s">
        <v>9</v>
      </c>
      <c r="B5" s="453"/>
      <c r="C5" s="454"/>
      <c r="D5" s="453"/>
      <c r="E5" s="454"/>
      <c r="F5" s="453"/>
      <c r="G5" s="455"/>
      <c r="H5" s="456"/>
      <c r="I5" s="457"/>
      <c r="J5" s="451"/>
    </row>
    <row r="6" spans="1:10" ht="15.75" customHeight="1">
      <c r="A6" s="452" t="s">
        <v>59</v>
      </c>
      <c r="B6" s="453"/>
      <c r="C6" s="454"/>
      <c r="D6" s="453"/>
      <c r="E6" s="454"/>
      <c r="F6" s="453"/>
      <c r="G6" s="455"/>
      <c r="H6" s="456"/>
      <c r="I6" s="457"/>
      <c r="J6" s="451"/>
    </row>
    <row r="7" spans="1:10" ht="15.75" customHeight="1">
      <c r="A7" s="459" t="s">
        <v>60</v>
      </c>
      <c r="B7" s="453"/>
      <c r="C7" s="454"/>
      <c r="D7" s="453"/>
      <c r="E7" s="460" t="s">
        <v>61</v>
      </c>
      <c r="F7" s="453"/>
      <c r="G7" s="455"/>
      <c r="H7" s="456"/>
      <c r="I7" s="457"/>
      <c r="J7" s="451"/>
    </row>
    <row r="8" spans="1:10" ht="15.75" customHeight="1">
      <c r="A8" s="461" t="s">
        <v>1032</v>
      </c>
      <c r="B8" s="462"/>
      <c r="C8" s="463"/>
      <c r="D8" s="462"/>
      <c r="E8" s="463"/>
      <c r="F8" s="462"/>
      <c r="G8" s="464"/>
      <c r="H8" s="465"/>
      <c r="I8" s="466"/>
      <c r="J8" s="451"/>
    </row>
    <row r="9" spans="1:10" ht="15.75" customHeight="1">
      <c r="A9" s="461"/>
      <c r="B9" s="462"/>
      <c r="C9" s="463" t="s">
        <v>1033</v>
      </c>
      <c r="D9" s="462"/>
      <c r="E9" s="463"/>
      <c r="F9" s="462"/>
      <c r="G9" s="464"/>
      <c r="H9" s="465"/>
      <c r="I9" s="466"/>
      <c r="J9" s="451"/>
    </row>
    <row r="10" spans="1:10" ht="15.75" customHeight="1">
      <c r="A10" s="459" t="s">
        <v>82</v>
      </c>
      <c r="B10" s="462"/>
      <c r="C10" s="463" t="s">
        <v>83</v>
      </c>
      <c r="D10" s="462"/>
      <c r="E10" s="463" t="s">
        <v>34</v>
      </c>
      <c r="F10" s="462"/>
      <c r="G10" s="464" t="s">
        <v>84</v>
      </c>
      <c r="H10" s="456" t="s">
        <v>35</v>
      </c>
      <c r="I10" s="467" t="s">
        <v>85</v>
      </c>
      <c r="J10" s="451"/>
    </row>
    <row r="11" spans="1:10" ht="15.75" customHeight="1">
      <c r="A11" s="459" t="s">
        <v>86</v>
      </c>
      <c r="B11" s="468" t="s">
        <v>6</v>
      </c>
      <c r="C11" s="464" t="s">
        <v>87</v>
      </c>
      <c r="D11" s="462" t="s">
        <v>6</v>
      </c>
      <c r="E11" s="463" t="s">
        <v>87</v>
      </c>
      <c r="F11" s="462" t="s">
        <v>6</v>
      </c>
      <c r="G11" s="464" t="s">
        <v>87</v>
      </c>
      <c r="H11" s="465" t="s">
        <v>88</v>
      </c>
      <c r="I11" s="466"/>
      <c r="J11" s="451"/>
    </row>
    <row r="12" spans="1:10" ht="15.75" customHeight="1">
      <c r="A12" s="469" t="s">
        <v>1083</v>
      </c>
      <c r="B12" s="470"/>
      <c r="C12" s="471"/>
      <c r="D12" s="470"/>
      <c r="E12" s="470"/>
      <c r="F12" s="470"/>
      <c r="G12" s="471"/>
      <c r="H12" s="472"/>
      <c r="I12" s="473"/>
      <c r="J12" s="451"/>
    </row>
    <row r="13" spans="1:10" ht="15.75" customHeight="1">
      <c r="A13" s="452" t="s">
        <v>19</v>
      </c>
      <c r="B13" s="474">
        <f>SUM(B12)</f>
        <v>0</v>
      </c>
      <c r="C13" s="475">
        <f>SUM(C12)</f>
        <v>0</v>
      </c>
      <c r="D13" s="474">
        <f>SUM(D12)</f>
        <v>0</v>
      </c>
      <c r="E13" s="474">
        <f>SUM(E12)</f>
        <v>0</v>
      </c>
      <c r="F13" s="474">
        <f>SUM(F12)</f>
        <v>0</v>
      </c>
      <c r="G13" s="475">
        <v>500</v>
      </c>
      <c r="H13" s="476">
        <f>H12</f>
        <v>0</v>
      </c>
      <c r="I13" s="473">
        <f>H13/G13</f>
        <v>0</v>
      </c>
      <c r="J13" s="451"/>
    </row>
    <row r="14" spans="1:10" ht="15.75" customHeight="1">
      <c r="A14" s="477" t="s">
        <v>89</v>
      </c>
      <c r="B14" s="478" t="s">
        <v>6</v>
      </c>
      <c r="C14" s="479" t="s">
        <v>87</v>
      </c>
      <c r="D14" s="480" t="s">
        <v>6</v>
      </c>
      <c r="E14" s="481" t="s">
        <v>87</v>
      </c>
      <c r="F14" s="480" t="s">
        <v>6</v>
      </c>
      <c r="G14" s="479" t="s">
        <v>87</v>
      </c>
      <c r="H14" s="482" t="s">
        <v>35</v>
      </c>
      <c r="I14" s="467" t="s">
        <v>85</v>
      </c>
      <c r="J14" s="451"/>
    </row>
    <row r="15" spans="1:10" ht="15.75" customHeight="1">
      <c r="A15" s="469" t="s">
        <v>347</v>
      </c>
      <c r="B15" s="483">
        <v>30</v>
      </c>
      <c r="C15" s="484">
        <v>1495.5</v>
      </c>
      <c r="D15" s="483">
        <v>0</v>
      </c>
      <c r="E15" s="484">
        <v>0</v>
      </c>
      <c r="F15" s="483">
        <v>30</v>
      </c>
      <c r="G15" s="484">
        <v>1495.5</v>
      </c>
      <c r="H15" s="485" t="s">
        <v>861</v>
      </c>
      <c r="I15" s="485">
        <v>232</v>
      </c>
      <c r="J15" s="451"/>
    </row>
    <row r="16" spans="1:10" ht="15.75" customHeight="1">
      <c r="A16" s="469" t="s">
        <v>36</v>
      </c>
      <c r="B16" s="486">
        <v>4190</v>
      </c>
      <c r="C16" s="484" t="s">
        <v>1034</v>
      </c>
      <c r="D16" s="483">
        <v>216</v>
      </c>
      <c r="E16" s="484">
        <v>10781.1</v>
      </c>
      <c r="F16" s="486">
        <v>4406</v>
      </c>
      <c r="G16" s="484" t="s">
        <v>1035</v>
      </c>
      <c r="H16" s="485" t="s">
        <v>1036</v>
      </c>
      <c r="I16" s="485">
        <v>179.95</v>
      </c>
      <c r="J16" s="451"/>
    </row>
    <row r="17" spans="1:10" ht="15.75" customHeight="1">
      <c r="A17" s="469" t="s">
        <v>490</v>
      </c>
      <c r="B17" s="483">
        <v>35</v>
      </c>
      <c r="C17" s="484">
        <v>1740.5</v>
      </c>
      <c r="D17" s="483">
        <v>0</v>
      </c>
      <c r="E17" s="484">
        <v>0</v>
      </c>
      <c r="F17" s="483">
        <v>35</v>
      </c>
      <c r="G17" s="484">
        <v>1740.5</v>
      </c>
      <c r="H17" s="485" t="s">
        <v>967</v>
      </c>
      <c r="I17" s="485">
        <v>224.59</v>
      </c>
      <c r="J17" s="451"/>
    </row>
    <row r="18" spans="1:10" ht="15.75" customHeight="1">
      <c r="A18" s="469" t="s">
        <v>768</v>
      </c>
      <c r="B18" s="483">
        <v>30</v>
      </c>
      <c r="C18" s="484">
        <v>1496.5</v>
      </c>
      <c r="D18" s="483">
        <v>0</v>
      </c>
      <c r="E18" s="484">
        <v>0</v>
      </c>
      <c r="F18" s="483">
        <v>30</v>
      </c>
      <c r="G18" s="484">
        <v>1496.5</v>
      </c>
      <c r="H18" s="485" t="s">
        <v>887</v>
      </c>
      <c r="I18" s="485">
        <v>137</v>
      </c>
      <c r="J18" s="451"/>
    </row>
    <row r="19" spans="1:10" ht="15.75" customHeight="1">
      <c r="A19" s="469" t="s">
        <v>132</v>
      </c>
      <c r="B19" s="483">
        <v>10</v>
      </c>
      <c r="C19" s="484">
        <v>500</v>
      </c>
      <c r="D19" s="483">
        <v>0</v>
      </c>
      <c r="E19" s="484">
        <v>0</v>
      </c>
      <c r="F19" s="483">
        <v>10</v>
      </c>
      <c r="G19" s="484">
        <v>500</v>
      </c>
      <c r="H19" s="485">
        <v>74500</v>
      </c>
      <c r="I19" s="485">
        <v>149</v>
      </c>
      <c r="J19" s="451"/>
    </row>
    <row r="20" spans="1:10" ht="15.75" customHeight="1">
      <c r="A20" s="469" t="s">
        <v>213</v>
      </c>
      <c r="B20" s="483">
        <v>5</v>
      </c>
      <c r="C20" s="484">
        <v>249.5</v>
      </c>
      <c r="D20" s="483">
        <v>168</v>
      </c>
      <c r="E20" s="484">
        <v>8383.8</v>
      </c>
      <c r="F20" s="483">
        <v>173</v>
      </c>
      <c r="G20" s="484">
        <v>8633.3</v>
      </c>
      <c r="H20" s="485" t="s">
        <v>1037</v>
      </c>
      <c r="I20" s="485">
        <v>162.83</v>
      </c>
      <c r="J20" s="451"/>
    </row>
    <row r="21" spans="1:10" ht="15.75" customHeight="1">
      <c r="A21" s="469" t="s">
        <v>37</v>
      </c>
      <c r="B21" s="483">
        <v>149</v>
      </c>
      <c r="C21" s="484">
        <v>7438</v>
      </c>
      <c r="D21" s="483">
        <v>0</v>
      </c>
      <c r="E21" s="484">
        <v>0</v>
      </c>
      <c r="F21" s="483">
        <v>149</v>
      </c>
      <c r="G21" s="484">
        <v>7438</v>
      </c>
      <c r="H21" s="485" t="s">
        <v>1038</v>
      </c>
      <c r="I21" s="485">
        <v>274.56</v>
      </c>
      <c r="J21" s="451"/>
    </row>
    <row r="22" spans="1:10" ht="15.75" customHeight="1">
      <c r="A22" s="469" t="s">
        <v>586</v>
      </c>
      <c r="B22" s="483">
        <v>5</v>
      </c>
      <c r="C22" s="484">
        <v>250</v>
      </c>
      <c r="D22" s="483">
        <v>0</v>
      </c>
      <c r="E22" s="484">
        <v>0</v>
      </c>
      <c r="F22" s="483">
        <v>5</v>
      </c>
      <c r="G22" s="484">
        <v>250</v>
      </c>
      <c r="H22" s="485">
        <v>77000</v>
      </c>
      <c r="I22" s="485">
        <v>308</v>
      </c>
      <c r="J22" s="451"/>
    </row>
    <row r="23" spans="1:10" ht="15.75" customHeight="1">
      <c r="A23" s="469" t="s">
        <v>73</v>
      </c>
      <c r="B23" s="483">
        <v>10</v>
      </c>
      <c r="C23" s="484">
        <v>497</v>
      </c>
      <c r="D23" s="483">
        <v>0</v>
      </c>
      <c r="E23" s="484">
        <v>0</v>
      </c>
      <c r="F23" s="483">
        <v>10</v>
      </c>
      <c r="G23" s="484">
        <v>497</v>
      </c>
      <c r="H23" s="485" t="s">
        <v>932</v>
      </c>
      <c r="I23" s="485">
        <v>303</v>
      </c>
      <c r="J23" s="451"/>
    </row>
    <row r="24" spans="1:10" ht="15.75" customHeight="1">
      <c r="A24" s="469" t="s">
        <v>136</v>
      </c>
      <c r="B24" s="483">
        <v>20</v>
      </c>
      <c r="C24" s="484">
        <v>1000</v>
      </c>
      <c r="D24" s="483">
        <v>0</v>
      </c>
      <c r="E24" s="484">
        <v>0</v>
      </c>
      <c r="F24" s="483">
        <v>20</v>
      </c>
      <c r="G24" s="484">
        <v>1000</v>
      </c>
      <c r="H24" s="485" t="s">
        <v>970</v>
      </c>
      <c r="I24" s="485">
        <v>156</v>
      </c>
      <c r="J24" s="451"/>
    </row>
    <row r="25" spans="1:10" ht="15.75" customHeight="1">
      <c r="A25" s="469" t="s">
        <v>38</v>
      </c>
      <c r="B25" s="483">
        <v>51</v>
      </c>
      <c r="C25" s="484">
        <v>2544</v>
      </c>
      <c r="D25" s="483">
        <v>0</v>
      </c>
      <c r="E25" s="484">
        <v>0</v>
      </c>
      <c r="F25" s="483">
        <v>51</v>
      </c>
      <c r="G25" s="484">
        <v>2544</v>
      </c>
      <c r="H25" s="485" t="s">
        <v>1039</v>
      </c>
      <c r="I25" s="485">
        <v>175.26</v>
      </c>
      <c r="J25" s="451"/>
    </row>
    <row r="26" spans="1:10" ht="15.75" customHeight="1">
      <c r="A26" s="469" t="s">
        <v>74</v>
      </c>
      <c r="B26" s="483">
        <v>105</v>
      </c>
      <c r="C26" s="484">
        <v>5239.5</v>
      </c>
      <c r="D26" s="483">
        <v>0</v>
      </c>
      <c r="E26" s="484">
        <v>0</v>
      </c>
      <c r="F26" s="483">
        <v>105</v>
      </c>
      <c r="G26" s="484">
        <v>5239.5</v>
      </c>
      <c r="H26" s="485" t="s">
        <v>890</v>
      </c>
      <c r="I26" s="485">
        <v>196.01</v>
      </c>
      <c r="J26" s="451"/>
    </row>
    <row r="27" spans="1:10" ht="15.75" customHeight="1">
      <c r="A27" s="469" t="s">
        <v>170</v>
      </c>
      <c r="B27" s="487"/>
      <c r="C27" s="484">
        <v>0</v>
      </c>
      <c r="D27" s="483">
        <v>105</v>
      </c>
      <c r="E27" s="484">
        <v>5241.5</v>
      </c>
      <c r="F27" s="483">
        <v>105</v>
      </c>
      <c r="G27" s="484">
        <v>5241.5</v>
      </c>
      <c r="H27" s="485" t="s">
        <v>1040</v>
      </c>
      <c r="I27" s="485">
        <v>197.43</v>
      </c>
      <c r="J27" s="451"/>
    </row>
    <row r="28" spans="1:10" ht="15.75" customHeight="1">
      <c r="A28" s="469" t="s">
        <v>260</v>
      </c>
      <c r="B28" s="483">
        <v>30</v>
      </c>
      <c r="C28" s="484">
        <v>1495.5</v>
      </c>
      <c r="D28" s="483">
        <v>0</v>
      </c>
      <c r="E28" s="484">
        <v>0</v>
      </c>
      <c r="F28" s="483">
        <v>30</v>
      </c>
      <c r="G28" s="484">
        <v>1495.5</v>
      </c>
      <c r="H28" s="485" t="s">
        <v>972</v>
      </c>
      <c r="I28" s="485">
        <v>189.33</v>
      </c>
      <c r="J28" s="451"/>
    </row>
    <row r="29" spans="1:10" ht="15.75" customHeight="1">
      <c r="A29" s="469" t="s">
        <v>219</v>
      </c>
      <c r="B29" s="483">
        <v>385</v>
      </c>
      <c r="C29" s="484">
        <v>19200.5</v>
      </c>
      <c r="D29" s="483">
        <v>0</v>
      </c>
      <c r="E29" s="484">
        <v>0</v>
      </c>
      <c r="F29" s="483">
        <v>385</v>
      </c>
      <c r="G29" s="484">
        <v>19200.5</v>
      </c>
      <c r="H29" s="485" t="s">
        <v>1041</v>
      </c>
      <c r="I29" s="485">
        <v>148.19</v>
      </c>
      <c r="J29" s="451"/>
    </row>
    <row r="30" spans="1:10" ht="15.75" customHeight="1">
      <c r="A30" s="469" t="s">
        <v>358</v>
      </c>
      <c r="B30" s="483">
        <v>50</v>
      </c>
      <c r="C30" s="484">
        <v>2494</v>
      </c>
      <c r="D30" s="483">
        <v>0</v>
      </c>
      <c r="E30" s="484">
        <v>0</v>
      </c>
      <c r="F30" s="483">
        <v>50</v>
      </c>
      <c r="G30" s="484">
        <v>2494</v>
      </c>
      <c r="H30" s="485" t="s">
        <v>1042</v>
      </c>
      <c r="I30" s="485">
        <v>144</v>
      </c>
      <c r="J30" s="451"/>
    </row>
    <row r="31" spans="1:10" ht="15.75" customHeight="1">
      <c r="A31" s="469" t="s">
        <v>39</v>
      </c>
      <c r="B31" s="483">
        <v>117</v>
      </c>
      <c r="C31" s="484">
        <v>5841</v>
      </c>
      <c r="D31" s="483">
        <v>0</v>
      </c>
      <c r="E31" s="484">
        <v>0</v>
      </c>
      <c r="F31" s="483">
        <v>117</v>
      </c>
      <c r="G31" s="484">
        <v>5841</v>
      </c>
      <c r="H31" s="485" t="s">
        <v>934</v>
      </c>
      <c r="I31" s="485">
        <v>302.93</v>
      </c>
      <c r="J31" s="451"/>
    </row>
    <row r="32" spans="1:10" ht="15.75" customHeight="1">
      <c r="A32" s="469" t="s">
        <v>40</v>
      </c>
      <c r="B32" s="483">
        <v>182</v>
      </c>
      <c r="C32" s="484">
        <v>9079</v>
      </c>
      <c r="D32" s="483">
        <v>0</v>
      </c>
      <c r="E32" s="484">
        <v>0</v>
      </c>
      <c r="F32" s="483">
        <v>182</v>
      </c>
      <c r="G32" s="484">
        <v>9079</v>
      </c>
      <c r="H32" s="485" t="s">
        <v>1043</v>
      </c>
      <c r="I32" s="485">
        <v>212.29</v>
      </c>
      <c r="J32" s="451"/>
    </row>
    <row r="33" spans="1:10" ht="15.75" customHeight="1">
      <c r="A33" s="469" t="s">
        <v>41</v>
      </c>
      <c r="B33" s="483">
        <v>165</v>
      </c>
      <c r="C33" s="484">
        <v>8239.5</v>
      </c>
      <c r="D33" s="483">
        <v>0</v>
      </c>
      <c r="E33" s="484">
        <v>0</v>
      </c>
      <c r="F33" s="483">
        <v>165</v>
      </c>
      <c r="G33" s="484">
        <v>8239.5</v>
      </c>
      <c r="H33" s="485" t="s">
        <v>1044</v>
      </c>
      <c r="I33" s="485">
        <v>264.98</v>
      </c>
      <c r="J33" s="451"/>
    </row>
    <row r="34" spans="1:10" ht="15.75" customHeight="1">
      <c r="A34" s="469" t="s">
        <v>174</v>
      </c>
      <c r="B34" s="483">
        <v>21</v>
      </c>
      <c r="C34" s="484">
        <v>1048.5</v>
      </c>
      <c r="D34" s="483">
        <v>0</v>
      </c>
      <c r="E34" s="484">
        <v>0</v>
      </c>
      <c r="F34" s="483">
        <v>21</v>
      </c>
      <c r="G34" s="484">
        <v>1048.5</v>
      </c>
      <c r="H34" s="485" t="s">
        <v>1006</v>
      </c>
      <c r="I34" s="485">
        <v>282</v>
      </c>
      <c r="J34" s="451"/>
    </row>
    <row r="35" spans="1:10" ht="15.75" customHeight="1">
      <c r="A35" s="469" t="s">
        <v>98</v>
      </c>
      <c r="B35" s="483">
        <v>115</v>
      </c>
      <c r="C35" s="484">
        <v>5738</v>
      </c>
      <c r="D35" s="483">
        <v>0</v>
      </c>
      <c r="E35" s="484">
        <v>0</v>
      </c>
      <c r="F35" s="483">
        <v>115</v>
      </c>
      <c r="G35" s="484">
        <v>5738</v>
      </c>
      <c r="H35" s="485" t="s">
        <v>937</v>
      </c>
      <c r="I35" s="485">
        <v>212.74</v>
      </c>
      <c r="J35" s="451"/>
    </row>
    <row r="36" spans="1:10" ht="15.75" customHeight="1">
      <c r="A36" s="469" t="s">
        <v>176</v>
      </c>
      <c r="B36" s="483">
        <v>110</v>
      </c>
      <c r="C36" s="484">
        <v>5488</v>
      </c>
      <c r="D36" s="483">
        <v>0</v>
      </c>
      <c r="E36" s="484">
        <v>0</v>
      </c>
      <c r="F36" s="483">
        <v>110</v>
      </c>
      <c r="G36" s="484">
        <v>5488</v>
      </c>
      <c r="H36" s="485" t="s">
        <v>896</v>
      </c>
      <c r="I36" s="485">
        <v>157.18</v>
      </c>
      <c r="J36" s="451"/>
    </row>
    <row r="37" spans="1:10" ht="15.75" customHeight="1">
      <c r="A37" s="469" t="s">
        <v>42</v>
      </c>
      <c r="B37" s="483">
        <v>660</v>
      </c>
      <c r="C37" s="484">
        <v>32935.5</v>
      </c>
      <c r="D37" s="483">
        <v>90</v>
      </c>
      <c r="E37" s="484">
        <v>4492.4</v>
      </c>
      <c r="F37" s="483">
        <v>750</v>
      </c>
      <c r="G37" s="484">
        <v>37427.9</v>
      </c>
      <c r="H37" s="485" t="s">
        <v>1045</v>
      </c>
      <c r="I37" s="485">
        <v>198.2</v>
      </c>
      <c r="J37" s="451"/>
    </row>
    <row r="38" spans="1:10" ht="15.75" customHeight="1">
      <c r="A38" s="469" t="s">
        <v>178</v>
      </c>
      <c r="B38" s="483">
        <v>30</v>
      </c>
      <c r="C38" s="484">
        <v>1497</v>
      </c>
      <c r="D38" s="483">
        <v>0</v>
      </c>
      <c r="E38" s="484">
        <v>0</v>
      </c>
      <c r="F38" s="483">
        <v>30</v>
      </c>
      <c r="G38" s="484">
        <v>1497</v>
      </c>
      <c r="H38" s="485" t="s">
        <v>1008</v>
      </c>
      <c r="I38" s="485">
        <v>131.66</v>
      </c>
      <c r="J38" s="451"/>
    </row>
    <row r="39" spans="1:10" ht="15.75" customHeight="1">
      <c r="A39" s="469" t="s">
        <v>43</v>
      </c>
      <c r="B39" s="486">
        <v>3395</v>
      </c>
      <c r="C39" s="484" t="s">
        <v>1046</v>
      </c>
      <c r="D39" s="483">
        <v>735</v>
      </c>
      <c r="E39" s="484">
        <v>36691.1</v>
      </c>
      <c r="F39" s="486">
        <v>4130</v>
      </c>
      <c r="G39" s="484" t="s">
        <v>1047</v>
      </c>
      <c r="H39" s="485" t="s">
        <v>1048</v>
      </c>
      <c r="I39" s="485">
        <v>198.24</v>
      </c>
      <c r="J39" s="451"/>
    </row>
    <row r="40" spans="1:10" ht="15.75" customHeight="1">
      <c r="A40" s="469" t="s">
        <v>44</v>
      </c>
      <c r="B40" s="483">
        <v>35</v>
      </c>
      <c r="C40" s="484">
        <v>1745.5</v>
      </c>
      <c r="D40" s="483">
        <v>0</v>
      </c>
      <c r="E40" s="484">
        <v>0</v>
      </c>
      <c r="F40" s="483">
        <v>35</v>
      </c>
      <c r="G40" s="484">
        <v>1745.5</v>
      </c>
      <c r="H40" s="485" t="s">
        <v>1049</v>
      </c>
      <c r="I40" s="485">
        <v>152.86</v>
      </c>
      <c r="J40" s="451"/>
    </row>
    <row r="41" spans="1:10" ht="15.75" customHeight="1">
      <c r="A41" s="469" t="s">
        <v>45</v>
      </c>
      <c r="B41" s="483">
        <v>72</v>
      </c>
      <c r="C41" s="484">
        <v>3592</v>
      </c>
      <c r="D41" s="483">
        <v>52</v>
      </c>
      <c r="E41" s="484">
        <v>2594.5</v>
      </c>
      <c r="F41" s="483">
        <v>124</v>
      </c>
      <c r="G41" s="484">
        <v>6186.5</v>
      </c>
      <c r="H41" s="485" t="s">
        <v>1050</v>
      </c>
      <c r="I41" s="485">
        <v>190.81</v>
      </c>
      <c r="J41" s="451"/>
    </row>
    <row r="42" spans="1:10" ht="15.75" customHeight="1">
      <c r="A42" s="469" t="s">
        <v>687</v>
      </c>
      <c r="B42" s="483">
        <v>10</v>
      </c>
      <c r="C42" s="484">
        <v>499.5</v>
      </c>
      <c r="D42" s="483">
        <v>0</v>
      </c>
      <c r="E42" s="484">
        <v>0</v>
      </c>
      <c r="F42" s="483">
        <v>10</v>
      </c>
      <c r="G42" s="484">
        <v>499.5</v>
      </c>
      <c r="H42" s="485">
        <v>69930</v>
      </c>
      <c r="I42" s="485">
        <v>140</v>
      </c>
      <c r="J42" s="451"/>
    </row>
    <row r="43" spans="1:10" ht="15.75" customHeight="1">
      <c r="A43" s="469" t="s">
        <v>183</v>
      </c>
      <c r="B43" s="483">
        <v>65</v>
      </c>
      <c r="C43" s="484">
        <v>3242.5</v>
      </c>
      <c r="D43" s="483">
        <v>39</v>
      </c>
      <c r="E43" s="484">
        <v>1945.8</v>
      </c>
      <c r="F43" s="483">
        <v>104</v>
      </c>
      <c r="G43" s="484">
        <v>5188.3</v>
      </c>
      <c r="H43" s="485" t="s">
        <v>1051</v>
      </c>
      <c r="I43" s="485">
        <v>214.52</v>
      </c>
      <c r="J43" s="451"/>
    </row>
    <row r="44" spans="1:10" ht="15.75" customHeight="1">
      <c r="A44" s="469" t="s">
        <v>55</v>
      </c>
      <c r="B44" s="483">
        <v>123</v>
      </c>
      <c r="C44" s="484">
        <v>6135</v>
      </c>
      <c r="D44" s="483">
        <v>42</v>
      </c>
      <c r="E44" s="484">
        <v>2095.1</v>
      </c>
      <c r="F44" s="483">
        <v>165</v>
      </c>
      <c r="G44" s="484">
        <v>8230.1</v>
      </c>
      <c r="H44" s="485" t="s">
        <v>1052</v>
      </c>
      <c r="I44" s="485">
        <v>197.09</v>
      </c>
      <c r="J44" s="451"/>
    </row>
    <row r="45" spans="1:10" ht="15.75" customHeight="1">
      <c r="A45" s="469" t="s">
        <v>690</v>
      </c>
      <c r="B45" s="483">
        <v>10</v>
      </c>
      <c r="C45" s="484">
        <v>500</v>
      </c>
      <c r="D45" s="483">
        <v>0</v>
      </c>
      <c r="E45" s="484">
        <v>0</v>
      </c>
      <c r="F45" s="483">
        <v>10</v>
      </c>
      <c r="G45" s="484">
        <v>500</v>
      </c>
      <c r="H45" s="485">
        <v>69500</v>
      </c>
      <c r="I45" s="485">
        <v>139</v>
      </c>
      <c r="J45" s="451"/>
    </row>
    <row r="46" spans="1:10" ht="15.75" customHeight="1">
      <c r="A46" s="469" t="s">
        <v>186</v>
      </c>
      <c r="B46" s="483">
        <v>10</v>
      </c>
      <c r="C46" s="484">
        <v>499.5</v>
      </c>
      <c r="D46" s="483">
        <v>14</v>
      </c>
      <c r="E46" s="484">
        <v>699</v>
      </c>
      <c r="F46" s="483">
        <v>24</v>
      </c>
      <c r="G46" s="484">
        <v>1198.5</v>
      </c>
      <c r="H46" s="485" t="s">
        <v>1053</v>
      </c>
      <c r="I46" s="485">
        <v>156.67</v>
      </c>
      <c r="J46" s="451"/>
    </row>
    <row r="47" spans="1:10" ht="15.75" customHeight="1">
      <c r="A47" s="469" t="s">
        <v>271</v>
      </c>
      <c r="B47" s="483">
        <v>20</v>
      </c>
      <c r="C47" s="484">
        <v>997</v>
      </c>
      <c r="D47" s="483">
        <v>0</v>
      </c>
      <c r="E47" s="484">
        <v>0</v>
      </c>
      <c r="F47" s="483">
        <v>20</v>
      </c>
      <c r="G47" s="484">
        <v>997</v>
      </c>
      <c r="H47" s="485" t="s">
        <v>979</v>
      </c>
      <c r="I47" s="485">
        <v>286.5</v>
      </c>
      <c r="J47" s="451"/>
    </row>
    <row r="48" spans="1:10" ht="15.75" customHeight="1">
      <c r="A48" s="469" t="s">
        <v>400</v>
      </c>
      <c r="B48" s="487"/>
      <c r="C48" s="484">
        <v>0</v>
      </c>
      <c r="D48" s="483">
        <v>15</v>
      </c>
      <c r="E48" s="484">
        <v>749</v>
      </c>
      <c r="F48" s="483">
        <v>15</v>
      </c>
      <c r="G48" s="484">
        <v>749</v>
      </c>
      <c r="H48" s="485" t="s">
        <v>902</v>
      </c>
      <c r="I48" s="485">
        <v>228.32</v>
      </c>
      <c r="J48" s="451"/>
    </row>
    <row r="49" spans="1:10" ht="15.75" customHeight="1">
      <c r="A49" s="469" t="s">
        <v>187</v>
      </c>
      <c r="B49" s="483">
        <v>965</v>
      </c>
      <c r="C49" s="484">
        <v>48146.5</v>
      </c>
      <c r="D49" s="483">
        <v>260</v>
      </c>
      <c r="E49" s="484">
        <v>12978.7</v>
      </c>
      <c r="F49" s="486">
        <v>1225</v>
      </c>
      <c r="G49" s="484">
        <v>61125.2</v>
      </c>
      <c r="H49" s="485" t="s">
        <v>1054</v>
      </c>
      <c r="I49" s="485">
        <v>187.11</v>
      </c>
      <c r="J49" s="451"/>
    </row>
    <row r="50" spans="1:10" ht="15.75" customHeight="1">
      <c r="A50" s="469" t="s">
        <v>1013</v>
      </c>
      <c r="B50" s="483">
        <v>20</v>
      </c>
      <c r="C50" s="484">
        <v>997</v>
      </c>
      <c r="D50" s="483">
        <v>0</v>
      </c>
      <c r="E50" s="484">
        <v>0</v>
      </c>
      <c r="F50" s="483">
        <v>20</v>
      </c>
      <c r="G50" s="484">
        <v>997</v>
      </c>
      <c r="H50" s="485" t="s">
        <v>1014</v>
      </c>
      <c r="I50" s="485">
        <v>212</v>
      </c>
      <c r="J50" s="451"/>
    </row>
    <row r="51" spans="1:10" ht="15.75" customHeight="1">
      <c r="A51" s="469" t="s">
        <v>69</v>
      </c>
      <c r="B51" s="483">
        <v>31</v>
      </c>
      <c r="C51" s="484">
        <v>1548</v>
      </c>
      <c r="D51" s="483">
        <v>0</v>
      </c>
      <c r="E51" s="484">
        <v>0</v>
      </c>
      <c r="F51" s="483">
        <v>31</v>
      </c>
      <c r="G51" s="484">
        <v>1548</v>
      </c>
      <c r="H51" s="485" t="s">
        <v>981</v>
      </c>
      <c r="I51" s="485">
        <v>204.63</v>
      </c>
      <c r="J51" s="451"/>
    </row>
    <row r="52" spans="1:10" ht="15.75" customHeight="1">
      <c r="A52" s="469" t="s">
        <v>403</v>
      </c>
      <c r="B52" s="483">
        <v>30</v>
      </c>
      <c r="C52" s="484">
        <v>1495.5</v>
      </c>
      <c r="D52" s="483">
        <v>20</v>
      </c>
      <c r="E52" s="484">
        <v>998.4</v>
      </c>
      <c r="F52" s="483">
        <v>50</v>
      </c>
      <c r="G52" s="484">
        <v>2493.9</v>
      </c>
      <c r="H52" s="485" t="s">
        <v>904</v>
      </c>
      <c r="I52" s="485">
        <v>181.42</v>
      </c>
      <c r="J52" s="451"/>
    </row>
    <row r="53" spans="1:10" ht="15.75" customHeight="1">
      <c r="A53" s="469" t="s">
        <v>189</v>
      </c>
      <c r="B53" s="483">
        <v>30</v>
      </c>
      <c r="C53" s="484">
        <v>1495.5</v>
      </c>
      <c r="D53" s="483">
        <v>0</v>
      </c>
      <c r="E53" s="484">
        <v>0</v>
      </c>
      <c r="F53" s="483">
        <v>30</v>
      </c>
      <c r="G53" s="484">
        <v>1495.5</v>
      </c>
      <c r="H53" s="485" t="s">
        <v>591</v>
      </c>
      <c r="I53" s="485">
        <v>190.33</v>
      </c>
      <c r="J53" s="451"/>
    </row>
    <row r="54" spans="1:10" ht="15.75" customHeight="1">
      <c r="A54" s="469" t="s">
        <v>230</v>
      </c>
      <c r="B54" s="483">
        <v>61</v>
      </c>
      <c r="C54" s="484">
        <v>3045.5</v>
      </c>
      <c r="D54" s="483">
        <v>0</v>
      </c>
      <c r="E54" s="484">
        <v>0</v>
      </c>
      <c r="F54" s="483">
        <v>61</v>
      </c>
      <c r="G54" s="484">
        <v>3045.5</v>
      </c>
      <c r="H54" s="485" t="s">
        <v>1055</v>
      </c>
      <c r="I54" s="485">
        <v>261.44</v>
      </c>
      <c r="J54" s="451"/>
    </row>
    <row r="55" spans="1:10" ht="15.75" customHeight="1">
      <c r="A55" s="469"/>
      <c r="B55" s="483"/>
      <c r="C55" s="484"/>
      <c r="D55" s="483"/>
      <c r="E55" s="484"/>
      <c r="F55" s="483"/>
      <c r="G55" s="484"/>
      <c r="H55" s="485"/>
      <c r="I55" s="485"/>
      <c r="J55" s="451"/>
    </row>
    <row r="56" spans="1:10" ht="15.75" customHeight="1">
      <c r="A56" s="469"/>
      <c r="B56" s="483"/>
      <c r="C56" s="484"/>
      <c r="D56" s="483"/>
      <c r="E56" s="484"/>
      <c r="F56" s="483"/>
      <c r="G56" s="484"/>
      <c r="H56" s="485"/>
      <c r="I56" s="485"/>
      <c r="J56" s="451"/>
    </row>
    <row r="57" spans="1:10" ht="15.75" customHeight="1">
      <c r="A57" s="469"/>
      <c r="B57" s="483"/>
      <c r="C57" s="484"/>
      <c r="D57" s="483"/>
      <c r="E57" s="484"/>
      <c r="F57" s="483"/>
      <c r="G57" s="484"/>
      <c r="H57" s="485"/>
      <c r="I57" s="485"/>
      <c r="J57" s="451"/>
    </row>
    <row r="58" spans="1:10" ht="15.75" customHeight="1">
      <c r="A58" s="469" t="s">
        <v>46</v>
      </c>
      <c r="B58" s="486">
        <v>2623</v>
      </c>
      <c r="C58" s="484" t="s">
        <v>1056</v>
      </c>
      <c r="D58" s="483">
        <v>215</v>
      </c>
      <c r="E58" s="484">
        <v>10732.3</v>
      </c>
      <c r="F58" s="486">
        <v>2838</v>
      </c>
      <c r="G58" s="484" t="s">
        <v>1057</v>
      </c>
      <c r="H58" s="485" t="s">
        <v>1058</v>
      </c>
      <c r="I58" s="485">
        <v>196.89</v>
      </c>
      <c r="J58" s="451"/>
    </row>
    <row r="59" spans="1:10" ht="15.75" customHeight="1">
      <c r="A59" s="469" t="s">
        <v>276</v>
      </c>
      <c r="B59" s="483">
        <v>4</v>
      </c>
      <c r="C59" s="484">
        <v>199.5</v>
      </c>
      <c r="D59" s="483">
        <v>1</v>
      </c>
      <c r="E59" s="484">
        <v>36.5</v>
      </c>
      <c r="F59" s="483">
        <v>5</v>
      </c>
      <c r="G59" s="484">
        <v>236</v>
      </c>
      <c r="H59" s="485">
        <v>36762.5</v>
      </c>
      <c r="I59" s="485">
        <v>155.77</v>
      </c>
      <c r="J59" s="451"/>
    </row>
    <row r="60" spans="1:10" ht="15.75" customHeight="1">
      <c r="A60" s="469" t="s">
        <v>47</v>
      </c>
      <c r="B60" s="483">
        <v>96</v>
      </c>
      <c r="C60" s="484">
        <v>4786.5</v>
      </c>
      <c r="D60" s="483">
        <v>3</v>
      </c>
      <c r="E60" s="484">
        <v>149.5</v>
      </c>
      <c r="F60" s="483">
        <v>99</v>
      </c>
      <c r="G60" s="484">
        <v>4936</v>
      </c>
      <c r="H60" s="485" t="s">
        <v>1059</v>
      </c>
      <c r="I60" s="485">
        <v>172.96</v>
      </c>
      <c r="J60" s="451"/>
    </row>
    <row r="61" spans="1:10" ht="15.75" customHeight="1">
      <c r="A61" s="469" t="s">
        <v>233</v>
      </c>
      <c r="B61" s="487"/>
      <c r="C61" s="484">
        <v>0</v>
      </c>
      <c r="D61" s="483">
        <v>10</v>
      </c>
      <c r="E61" s="484">
        <v>499.2</v>
      </c>
      <c r="F61" s="483">
        <v>10</v>
      </c>
      <c r="G61" s="484">
        <v>499.2</v>
      </c>
      <c r="H61" s="485" t="s">
        <v>376</v>
      </c>
      <c r="I61" s="485">
        <v>205</v>
      </c>
      <c r="J61" s="451"/>
    </row>
    <row r="62" spans="1:10" ht="15.75" customHeight="1">
      <c r="A62" s="469" t="s">
        <v>68</v>
      </c>
      <c r="B62" s="483">
        <v>10</v>
      </c>
      <c r="C62" s="484">
        <v>498.5</v>
      </c>
      <c r="D62" s="483">
        <v>0</v>
      </c>
      <c r="E62" s="484">
        <v>0</v>
      </c>
      <c r="F62" s="483">
        <v>10</v>
      </c>
      <c r="G62" s="484">
        <v>498.5</v>
      </c>
      <c r="H62" s="485" t="s">
        <v>944</v>
      </c>
      <c r="I62" s="485">
        <v>306</v>
      </c>
      <c r="J62" s="451"/>
    </row>
    <row r="63" spans="1:10" ht="15.75" customHeight="1">
      <c r="A63" s="469" t="s">
        <v>48</v>
      </c>
      <c r="B63" s="483">
        <v>72</v>
      </c>
      <c r="C63" s="484">
        <v>3592</v>
      </c>
      <c r="D63" s="483">
        <v>0</v>
      </c>
      <c r="E63" s="484">
        <v>0</v>
      </c>
      <c r="F63" s="483">
        <v>72</v>
      </c>
      <c r="G63" s="484">
        <v>3592</v>
      </c>
      <c r="H63" s="485" t="s">
        <v>1060</v>
      </c>
      <c r="I63" s="485">
        <v>250.89</v>
      </c>
      <c r="J63" s="451"/>
    </row>
    <row r="64" spans="1:10" ht="15.75" customHeight="1">
      <c r="A64" s="469" t="s">
        <v>112</v>
      </c>
      <c r="B64" s="483">
        <v>31</v>
      </c>
      <c r="C64" s="484">
        <v>1547</v>
      </c>
      <c r="D64" s="483">
        <v>0</v>
      </c>
      <c r="E64" s="484">
        <v>0</v>
      </c>
      <c r="F64" s="483">
        <v>31</v>
      </c>
      <c r="G64" s="484">
        <v>1547</v>
      </c>
      <c r="H64" s="485" t="s">
        <v>1061</v>
      </c>
      <c r="I64" s="485">
        <v>250.28</v>
      </c>
      <c r="J64" s="451"/>
    </row>
    <row r="65" spans="1:10" ht="15.75" customHeight="1">
      <c r="A65" s="469" t="s">
        <v>194</v>
      </c>
      <c r="B65" s="487"/>
      <c r="C65" s="484">
        <v>0</v>
      </c>
      <c r="D65" s="483">
        <v>75</v>
      </c>
      <c r="E65" s="484">
        <v>3718.6</v>
      </c>
      <c r="F65" s="483">
        <v>75</v>
      </c>
      <c r="G65" s="484">
        <v>3718.6</v>
      </c>
      <c r="H65" s="485" t="s">
        <v>1062</v>
      </c>
      <c r="I65" s="485">
        <v>196.87</v>
      </c>
      <c r="J65" s="451"/>
    </row>
    <row r="66" spans="1:10" ht="15.75" customHeight="1">
      <c r="A66" s="469" t="s">
        <v>50</v>
      </c>
      <c r="B66" s="487"/>
      <c r="C66" s="484">
        <v>0</v>
      </c>
      <c r="D66" s="483">
        <v>39</v>
      </c>
      <c r="E66" s="484">
        <v>1945.1</v>
      </c>
      <c r="F66" s="483">
        <v>39</v>
      </c>
      <c r="G66" s="484">
        <v>1945.1</v>
      </c>
      <c r="H66" s="485" t="s">
        <v>1063</v>
      </c>
      <c r="I66" s="485">
        <v>238.67</v>
      </c>
      <c r="J66" s="451"/>
    </row>
    <row r="67" spans="1:10" ht="15.75" customHeight="1">
      <c r="A67" s="469" t="s">
        <v>510</v>
      </c>
      <c r="B67" s="483">
        <v>362</v>
      </c>
      <c r="C67" s="484">
        <v>18056</v>
      </c>
      <c r="D67" s="483">
        <v>0</v>
      </c>
      <c r="E67" s="484">
        <v>0</v>
      </c>
      <c r="F67" s="483">
        <v>362</v>
      </c>
      <c r="G67" s="484">
        <v>18056</v>
      </c>
      <c r="H67" s="485" t="s">
        <v>1064</v>
      </c>
      <c r="I67" s="485">
        <v>155.94</v>
      </c>
      <c r="J67" s="451"/>
    </row>
    <row r="68" spans="1:10" ht="15.75" customHeight="1">
      <c r="A68" s="469" t="s">
        <v>70</v>
      </c>
      <c r="B68" s="483">
        <v>13</v>
      </c>
      <c r="C68" s="484">
        <v>648.5</v>
      </c>
      <c r="D68" s="483">
        <v>10</v>
      </c>
      <c r="E68" s="484">
        <v>499.2</v>
      </c>
      <c r="F68" s="483">
        <v>23</v>
      </c>
      <c r="G68" s="484">
        <v>1147.7</v>
      </c>
      <c r="H68" s="485" t="s">
        <v>1065</v>
      </c>
      <c r="I68" s="485">
        <v>232.75</v>
      </c>
      <c r="J68" s="451"/>
    </row>
    <row r="69" spans="1:10" ht="15.75" customHeight="1">
      <c r="A69" s="469" t="s">
        <v>51</v>
      </c>
      <c r="B69" s="487"/>
      <c r="C69" s="484">
        <v>0</v>
      </c>
      <c r="D69" s="483">
        <v>35</v>
      </c>
      <c r="E69" s="484">
        <v>1746.8</v>
      </c>
      <c r="F69" s="483">
        <v>35</v>
      </c>
      <c r="G69" s="484">
        <v>1746.8</v>
      </c>
      <c r="H69" s="485" t="s">
        <v>1066</v>
      </c>
      <c r="I69" s="485">
        <v>220.87</v>
      </c>
      <c r="J69" s="451"/>
    </row>
    <row r="70" spans="1:10" ht="15.75" customHeight="1">
      <c r="A70" s="469" t="s">
        <v>52</v>
      </c>
      <c r="B70" s="483">
        <v>83</v>
      </c>
      <c r="C70" s="484">
        <v>4141.5</v>
      </c>
      <c r="D70" s="483">
        <v>0</v>
      </c>
      <c r="E70" s="484">
        <v>0</v>
      </c>
      <c r="F70" s="483">
        <v>83</v>
      </c>
      <c r="G70" s="484">
        <v>4141.5</v>
      </c>
      <c r="H70" s="485" t="s">
        <v>1067</v>
      </c>
      <c r="I70" s="485">
        <v>201.28</v>
      </c>
      <c r="J70" s="451"/>
    </row>
    <row r="71" spans="1:10" ht="15.75" customHeight="1">
      <c r="A71" s="469" t="s">
        <v>149</v>
      </c>
      <c r="B71" s="483">
        <v>40</v>
      </c>
      <c r="C71" s="484">
        <v>1995.5</v>
      </c>
      <c r="D71" s="483">
        <v>20</v>
      </c>
      <c r="E71" s="484">
        <v>998.4</v>
      </c>
      <c r="F71" s="483">
        <v>60</v>
      </c>
      <c r="G71" s="484">
        <v>2993.9</v>
      </c>
      <c r="H71" s="485" t="s">
        <v>912</v>
      </c>
      <c r="I71" s="485">
        <v>176.59</v>
      </c>
      <c r="J71" s="451"/>
    </row>
    <row r="72" spans="1:10" ht="15.75" customHeight="1">
      <c r="A72" s="469" t="s">
        <v>1021</v>
      </c>
      <c r="B72" s="487"/>
      <c r="C72" s="484">
        <v>0</v>
      </c>
      <c r="D72" s="483">
        <v>21</v>
      </c>
      <c r="E72" s="484">
        <v>1045.9</v>
      </c>
      <c r="F72" s="483">
        <v>21</v>
      </c>
      <c r="G72" s="484">
        <v>1045.9</v>
      </c>
      <c r="H72" s="485" t="s">
        <v>1022</v>
      </c>
      <c r="I72" s="485">
        <v>234.56</v>
      </c>
      <c r="J72" s="451"/>
    </row>
    <row r="73" spans="1:10" ht="15.75" customHeight="1">
      <c r="A73" s="469" t="s">
        <v>198</v>
      </c>
      <c r="B73" s="483">
        <v>590</v>
      </c>
      <c r="C73" s="484">
        <v>29428</v>
      </c>
      <c r="D73" s="483">
        <v>140</v>
      </c>
      <c r="E73" s="484">
        <v>6988.8</v>
      </c>
      <c r="F73" s="483">
        <v>730</v>
      </c>
      <c r="G73" s="484">
        <v>36416.8</v>
      </c>
      <c r="H73" s="485" t="s">
        <v>1068</v>
      </c>
      <c r="I73" s="485">
        <v>165.35</v>
      </c>
      <c r="J73" s="451"/>
    </row>
    <row r="74" spans="1:10" ht="15.75" customHeight="1">
      <c r="A74" s="469" t="s">
        <v>707</v>
      </c>
      <c r="B74" s="483">
        <v>70</v>
      </c>
      <c r="C74" s="484">
        <v>3489.5</v>
      </c>
      <c r="D74" s="483">
        <v>0</v>
      </c>
      <c r="E74" s="484">
        <v>0</v>
      </c>
      <c r="F74" s="483">
        <v>70</v>
      </c>
      <c r="G74" s="484">
        <v>3489.5</v>
      </c>
      <c r="H74" s="485" t="s">
        <v>1069</v>
      </c>
      <c r="I74" s="485">
        <v>146.14</v>
      </c>
      <c r="J74" s="451"/>
    </row>
    <row r="75" spans="1:10" ht="15.75" customHeight="1">
      <c r="A75" s="469" t="s">
        <v>374</v>
      </c>
      <c r="B75" s="483">
        <v>32</v>
      </c>
      <c r="C75" s="484">
        <v>1595.5</v>
      </c>
      <c r="D75" s="483">
        <v>0</v>
      </c>
      <c r="E75" s="484">
        <v>0</v>
      </c>
      <c r="F75" s="483">
        <v>32</v>
      </c>
      <c r="G75" s="484">
        <v>1595.5</v>
      </c>
      <c r="H75" s="485" t="s">
        <v>1070</v>
      </c>
      <c r="I75" s="485">
        <v>305.72</v>
      </c>
      <c r="J75" s="451"/>
    </row>
    <row r="76" spans="1:10" ht="15.75" customHeight="1">
      <c r="A76" s="469" t="s">
        <v>53</v>
      </c>
      <c r="B76" s="483">
        <v>683</v>
      </c>
      <c r="C76" s="484">
        <v>34076</v>
      </c>
      <c r="D76" s="483">
        <v>114</v>
      </c>
      <c r="E76" s="484">
        <v>5691.6</v>
      </c>
      <c r="F76" s="483">
        <v>797</v>
      </c>
      <c r="G76" s="484">
        <v>39767.6</v>
      </c>
      <c r="H76" s="485" t="s">
        <v>1071</v>
      </c>
      <c r="I76" s="485">
        <v>191.12</v>
      </c>
      <c r="J76" s="451"/>
    </row>
    <row r="77" spans="1:10" ht="15.75" customHeight="1">
      <c r="A77" s="469" t="s">
        <v>201</v>
      </c>
      <c r="B77" s="483">
        <v>155</v>
      </c>
      <c r="C77" s="484">
        <v>7733.5</v>
      </c>
      <c r="D77" s="483">
        <v>20</v>
      </c>
      <c r="E77" s="484">
        <v>998.4</v>
      </c>
      <c r="F77" s="483">
        <v>175</v>
      </c>
      <c r="G77" s="484">
        <v>8731.9</v>
      </c>
      <c r="H77" s="485" t="s">
        <v>1072</v>
      </c>
      <c r="I77" s="485">
        <v>198.81</v>
      </c>
      <c r="J77" s="451"/>
    </row>
    <row r="78" spans="1:10" ht="15.75" customHeight="1">
      <c r="A78" s="469" t="s">
        <v>54</v>
      </c>
      <c r="B78" s="487"/>
      <c r="C78" s="484">
        <v>0</v>
      </c>
      <c r="D78" s="483">
        <v>188</v>
      </c>
      <c r="E78" s="484">
        <v>9379.3</v>
      </c>
      <c r="F78" s="483">
        <v>188</v>
      </c>
      <c r="G78" s="484">
        <v>9379.3</v>
      </c>
      <c r="H78" s="485" t="s">
        <v>1073</v>
      </c>
      <c r="I78" s="485">
        <v>258.79</v>
      </c>
      <c r="J78" s="451"/>
    </row>
    <row r="79" spans="1:10" ht="15.75" customHeight="1">
      <c r="A79" s="469" t="s">
        <v>617</v>
      </c>
      <c r="B79" s="483">
        <v>10</v>
      </c>
      <c r="C79" s="484">
        <v>498.5</v>
      </c>
      <c r="D79" s="483">
        <v>0</v>
      </c>
      <c r="E79" s="484">
        <v>0</v>
      </c>
      <c r="F79" s="483">
        <v>10</v>
      </c>
      <c r="G79" s="484">
        <v>498.5</v>
      </c>
      <c r="H79" s="485" t="s">
        <v>918</v>
      </c>
      <c r="I79" s="485">
        <v>310</v>
      </c>
      <c r="J79" s="451"/>
    </row>
    <row r="80" spans="1:10" ht="15.75" customHeight="1">
      <c r="A80" s="469" t="s">
        <v>71</v>
      </c>
      <c r="B80" s="483">
        <v>308</v>
      </c>
      <c r="C80" s="484">
        <v>15359.5</v>
      </c>
      <c r="D80" s="483">
        <v>145</v>
      </c>
      <c r="E80" s="484">
        <v>7236.4</v>
      </c>
      <c r="F80" s="483">
        <v>453</v>
      </c>
      <c r="G80" s="484">
        <v>22595.9</v>
      </c>
      <c r="H80" s="485" t="s">
        <v>1074</v>
      </c>
      <c r="I80" s="485">
        <v>189.4</v>
      </c>
      <c r="J80" s="451"/>
    </row>
    <row r="81" spans="1:10" ht="15.75" customHeight="1">
      <c r="A81" s="469" t="s">
        <v>243</v>
      </c>
      <c r="B81" s="483">
        <v>399</v>
      </c>
      <c r="C81" s="484">
        <v>19901.5</v>
      </c>
      <c r="D81" s="483">
        <v>50</v>
      </c>
      <c r="E81" s="484">
        <v>2495.2</v>
      </c>
      <c r="F81" s="483">
        <v>449</v>
      </c>
      <c r="G81" s="484">
        <v>22396.7</v>
      </c>
      <c r="H81" s="485" t="s">
        <v>1075</v>
      </c>
      <c r="I81" s="485">
        <v>160.12</v>
      </c>
      <c r="J81" s="451"/>
    </row>
    <row r="82" spans="1:10" ht="15.75" customHeight="1">
      <c r="A82" s="469" t="s">
        <v>874</v>
      </c>
      <c r="B82" s="487"/>
      <c r="C82" s="484">
        <v>0</v>
      </c>
      <c r="D82" s="483">
        <v>190</v>
      </c>
      <c r="E82" s="484">
        <v>9484</v>
      </c>
      <c r="F82" s="483">
        <v>190</v>
      </c>
      <c r="G82" s="484">
        <v>9484</v>
      </c>
      <c r="H82" s="485" t="s">
        <v>1076</v>
      </c>
      <c r="I82" s="485">
        <v>183.42</v>
      </c>
      <c r="J82" s="451"/>
    </row>
    <row r="83" spans="1:10" ht="15.75" customHeight="1">
      <c r="A83" s="469" t="s">
        <v>379</v>
      </c>
      <c r="B83" s="483">
        <v>810</v>
      </c>
      <c r="C83" s="484">
        <v>40431</v>
      </c>
      <c r="D83" s="483">
        <v>0</v>
      </c>
      <c r="E83" s="484">
        <v>0</v>
      </c>
      <c r="F83" s="483">
        <v>810</v>
      </c>
      <c r="G83" s="484">
        <v>40431</v>
      </c>
      <c r="H83" s="485" t="s">
        <v>1077</v>
      </c>
      <c r="I83" s="485">
        <v>209.65</v>
      </c>
      <c r="J83" s="451"/>
    </row>
    <row r="84" spans="1:10" ht="15.75" customHeight="1">
      <c r="A84" s="469" t="s">
        <v>288</v>
      </c>
      <c r="B84" s="483">
        <v>21</v>
      </c>
      <c r="C84" s="484">
        <v>1048.5</v>
      </c>
      <c r="D84" s="483">
        <v>6</v>
      </c>
      <c r="E84" s="484">
        <v>299.5</v>
      </c>
      <c r="F84" s="483">
        <v>27</v>
      </c>
      <c r="G84" s="484">
        <v>1348</v>
      </c>
      <c r="H84" s="485" t="s">
        <v>1078</v>
      </c>
      <c r="I84" s="485">
        <v>303.89</v>
      </c>
      <c r="J84" s="451"/>
    </row>
    <row r="85" spans="1:10" ht="15.75" customHeight="1">
      <c r="A85" s="469" t="s">
        <v>19</v>
      </c>
      <c r="B85" s="486">
        <v>17794</v>
      </c>
      <c r="C85" s="484" t="s">
        <v>1079</v>
      </c>
      <c r="D85" s="483">
        <v>3038</v>
      </c>
      <c r="E85" s="484" t="s">
        <v>1080</v>
      </c>
      <c r="F85" s="486">
        <v>20832</v>
      </c>
      <c r="G85" s="484" t="s">
        <v>1081</v>
      </c>
      <c r="H85" s="485" t="s">
        <v>1082</v>
      </c>
      <c r="I85" s="485">
        <v>192.05</v>
      </c>
      <c r="J85" s="451"/>
    </row>
    <row r="86" spans="1:11" ht="15.75" customHeight="1">
      <c r="A86" s="469"/>
      <c r="B86" s="488"/>
      <c r="C86" s="484"/>
      <c r="D86" s="488"/>
      <c r="E86" s="484"/>
      <c r="F86" s="484"/>
      <c r="G86" s="484"/>
      <c r="H86" s="485"/>
      <c r="I86" s="485"/>
      <c r="J86" s="451"/>
      <c r="K86" s="354"/>
    </row>
    <row r="87" spans="1:10" ht="15.75" customHeight="1">
      <c r="A87" s="489" t="s">
        <v>62</v>
      </c>
      <c r="B87" s="490"/>
      <c r="C87" s="491"/>
      <c r="D87" s="490"/>
      <c r="E87" s="491"/>
      <c r="F87" s="490"/>
      <c r="G87" s="492"/>
      <c r="H87" s="493"/>
      <c r="I87" s="494"/>
      <c r="J87" s="451"/>
    </row>
    <row r="88" spans="1:11" ht="15.75" customHeight="1">
      <c r="A88" s="489" t="s">
        <v>63</v>
      </c>
      <c r="B88" s="490"/>
      <c r="C88" s="491"/>
      <c r="D88" s="490"/>
      <c r="E88" s="491"/>
      <c r="F88" s="490"/>
      <c r="G88" s="494" t="s">
        <v>64</v>
      </c>
      <c r="H88" s="493"/>
      <c r="I88" s="495"/>
      <c r="J88" s="451"/>
      <c r="K88" s="353"/>
    </row>
    <row r="89" spans="1:10" ht="15.75" customHeight="1">
      <c r="A89" s="489" t="s">
        <v>157</v>
      </c>
      <c r="B89" s="490"/>
      <c r="C89" s="491"/>
      <c r="D89" s="490"/>
      <c r="E89" s="491"/>
      <c r="F89" s="490"/>
      <c r="G89" s="492"/>
      <c r="H89" s="493" t="s">
        <v>66</v>
      </c>
      <c r="I89" s="494"/>
      <c r="J89" s="451"/>
    </row>
    <row r="90" spans="1:10" ht="15.75" customHeight="1">
      <c r="A90" s="489" t="s">
        <v>158</v>
      </c>
      <c r="B90" s="490"/>
      <c r="C90" s="491"/>
      <c r="D90" s="490"/>
      <c r="E90" s="491"/>
      <c r="F90" s="490"/>
      <c r="G90" s="492"/>
      <c r="H90" s="493"/>
      <c r="I90" s="494"/>
      <c r="J90" s="451"/>
    </row>
    <row r="91" spans="1:10" ht="15.75" customHeight="1">
      <c r="A91" s="489" t="s">
        <v>159</v>
      </c>
      <c r="B91" s="490"/>
      <c r="C91" s="491"/>
      <c r="D91" s="490"/>
      <c r="E91" s="491"/>
      <c r="F91" s="490"/>
      <c r="G91" s="492"/>
      <c r="H91" s="493"/>
      <c r="I91" s="494"/>
      <c r="J91" s="451"/>
    </row>
  </sheetData>
  <sheetProtection/>
  <printOptions/>
  <pageMargins left="0.69" right="0.23" top="0.5" bottom="0.5" header="0.3" footer="0.3"/>
  <pageSetup horizontalDpi="600" verticalDpi="600" orientation="portrait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962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963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964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965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132">
        <v>697</v>
      </c>
      <c r="C15" s="133">
        <v>34762.5</v>
      </c>
      <c r="D15" s="132">
        <v>10</v>
      </c>
      <c r="E15" s="133">
        <v>499.2</v>
      </c>
      <c r="F15" s="132">
        <v>707</v>
      </c>
      <c r="G15" s="133">
        <v>35261.7</v>
      </c>
      <c r="H15" s="134" t="s">
        <v>966</v>
      </c>
      <c r="I15" s="229">
        <v>188.82</v>
      </c>
      <c r="J15" s="210"/>
    </row>
    <row r="16" spans="1:10" ht="13.5" customHeight="1">
      <c r="A16" s="131" t="s">
        <v>490</v>
      </c>
      <c r="B16" s="132">
        <v>35</v>
      </c>
      <c r="C16" s="133">
        <v>1740.5</v>
      </c>
      <c r="D16" s="132">
        <v>0</v>
      </c>
      <c r="E16" s="133">
        <v>0</v>
      </c>
      <c r="F16" s="132">
        <v>35</v>
      </c>
      <c r="G16" s="133">
        <v>1740.5</v>
      </c>
      <c r="H16" s="134" t="s">
        <v>967</v>
      </c>
      <c r="I16" s="229">
        <v>224.59</v>
      </c>
      <c r="J16" s="210"/>
    </row>
    <row r="17" spans="1:10" ht="13.5" customHeight="1">
      <c r="A17" s="131" t="s">
        <v>132</v>
      </c>
      <c r="B17" s="132">
        <v>10</v>
      </c>
      <c r="C17" s="133">
        <v>500</v>
      </c>
      <c r="D17" s="132">
        <v>0</v>
      </c>
      <c r="E17" s="133">
        <v>0</v>
      </c>
      <c r="F17" s="132">
        <v>10</v>
      </c>
      <c r="G17" s="133">
        <v>500</v>
      </c>
      <c r="H17" s="134">
        <v>74500</v>
      </c>
      <c r="I17" s="229">
        <v>149</v>
      </c>
      <c r="J17" s="210"/>
    </row>
    <row r="18" spans="1:10" ht="13.5" customHeight="1">
      <c r="A18" s="131" t="s">
        <v>213</v>
      </c>
      <c r="B18" s="104"/>
      <c r="C18" s="133">
        <v>0</v>
      </c>
      <c r="D18" s="132">
        <v>85</v>
      </c>
      <c r="E18" s="133">
        <v>4242.9</v>
      </c>
      <c r="F18" s="132">
        <v>85</v>
      </c>
      <c r="G18" s="133">
        <v>4242.9</v>
      </c>
      <c r="H18" s="134" t="s">
        <v>968</v>
      </c>
      <c r="I18" s="229">
        <v>141.41</v>
      </c>
      <c r="J18" s="210"/>
    </row>
    <row r="19" spans="1:10" ht="13.5" customHeight="1">
      <c r="A19" s="131" t="s">
        <v>37</v>
      </c>
      <c r="B19" s="132">
        <v>34</v>
      </c>
      <c r="C19" s="133">
        <v>1695</v>
      </c>
      <c r="D19" s="132">
        <v>0</v>
      </c>
      <c r="E19" s="133">
        <v>0</v>
      </c>
      <c r="F19" s="132">
        <v>34</v>
      </c>
      <c r="G19" s="133">
        <v>1695</v>
      </c>
      <c r="H19" s="134" t="s">
        <v>969</v>
      </c>
      <c r="I19" s="229">
        <v>302.15</v>
      </c>
      <c r="J19" s="210"/>
    </row>
    <row r="20" spans="1:10" ht="13.5" customHeight="1">
      <c r="A20" s="131" t="s">
        <v>136</v>
      </c>
      <c r="B20" s="132">
        <v>20</v>
      </c>
      <c r="C20" s="133">
        <v>1000</v>
      </c>
      <c r="D20" s="132">
        <v>0</v>
      </c>
      <c r="E20" s="133">
        <v>0</v>
      </c>
      <c r="F20" s="132">
        <v>20</v>
      </c>
      <c r="G20" s="133">
        <v>1000</v>
      </c>
      <c r="H20" s="134" t="s">
        <v>970</v>
      </c>
      <c r="I20" s="229">
        <v>156</v>
      </c>
      <c r="J20" s="210"/>
    </row>
    <row r="21" spans="1:10" ht="13.5" customHeight="1">
      <c r="A21" s="131" t="s">
        <v>38</v>
      </c>
      <c r="B21" s="132">
        <v>21</v>
      </c>
      <c r="C21" s="133">
        <v>1048.5</v>
      </c>
      <c r="D21" s="132">
        <v>0</v>
      </c>
      <c r="E21" s="133">
        <v>0</v>
      </c>
      <c r="F21" s="132">
        <v>21</v>
      </c>
      <c r="G21" s="133">
        <v>1048.5</v>
      </c>
      <c r="H21" s="134" t="s">
        <v>971</v>
      </c>
      <c r="I21" s="229">
        <v>224.6</v>
      </c>
      <c r="J21" s="210"/>
    </row>
    <row r="22" spans="1:10" ht="13.5" customHeight="1">
      <c r="A22" s="131" t="s">
        <v>260</v>
      </c>
      <c r="B22" s="132">
        <v>30</v>
      </c>
      <c r="C22" s="133">
        <v>1495.5</v>
      </c>
      <c r="D22" s="132">
        <v>0</v>
      </c>
      <c r="E22" s="133">
        <v>0</v>
      </c>
      <c r="F22" s="132">
        <v>30</v>
      </c>
      <c r="G22" s="133">
        <v>1495.5</v>
      </c>
      <c r="H22" s="134" t="s">
        <v>972</v>
      </c>
      <c r="I22" s="229">
        <v>189.33</v>
      </c>
      <c r="J22" s="210"/>
    </row>
    <row r="23" spans="1:10" ht="13.5" customHeight="1">
      <c r="A23" s="131" t="s">
        <v>219</v>
      </c>
      <c r="B23" s="132">
        <v>100</v>
      </c>
      <c r="C23" s="133">
        <v>4991</v>
      </c>
      <c r="D23" s="132">
        <v>0</v>
      </c>
      <c r="E23" s="133">
        <v>0</v>
      </c>
      <c r="F23" s="132">
        <v>100</v>
      </c>
      <c r="G23" s="133">
        <v>4991</v>
      </c>
      <c r="H23" s="134" t="s">
        <v>973</v>
      </c>
      <c r="I23" s="229">
        <v>137.71</v>
      </c>
      <c r="J23" s="210"/>
    </row>
    <row r="24" spans="1:10" ht="13.5" customHeight="1">
      <c r="A24" s="131" t="s">
        <v>40</v>
      </c>
      <c r="B24" s="132">
        <v>50</v>
      </c>
      <c r="C24" s="133">
        <f>1995.5+498.5</f>
        <v>2494</v>
      </c>
      <c r="D24" s="132">
        <v>0</v>
      </c>
      <c r="E24" s="133">
        <v>0</v>
      </c>
      <c r="F24" s="132">
        <f>40+10</f>
        <v>50</v>
      </c>
      <c r="G24" s="133">
        <f>1995.5+498.5</f>
        <v>2494</v>
      </c>
      <c r="H24" s="134">
        <f>293850.5+77766</f>
        <v>371616.5</v>
      </c>
      <c r="I24" s="229">
        <f>H24/G24</f>
        <v>149.0042101042502</v>
      </c>
      <c r="J24" s="210"/>
    </row>
    <row r="25" spans="1:10" ht="13.5" customHeight="1">
      <c r="A25" s="131" t="s">
        <v>41</v>
      </c>
      <c r="B25" s="132">
        <v>21</v>
      </c>
      <c r="C25" s="133">
        <v>1050</v>
      </c>
      <c r="D25" s="132">
        <v>0</v>
      </c>
      <c r="E25" s="133">
        <v>0</v>
      </c>
      <c r="F25" s="132">
        <v>21</v>
      </c>
      <c r="G25" s="133">
        <v>1050</v>
      </c>
      <c r="H25" s="134" t="s">
        <v>974</v>
      </c>
      <c r="I25" s="229">
        <v>302.86</v>
      </c>
      <c r="J25" s="210"/>
    </row>
    <row r="26" spans="1:10" ht="13.5" customHeight="1">
      <c r="A26" s="131" t="s">
        <v>42</v>
      </c>
      <c r="B26" s="132">
        <v>90</v>
      </c>
      <c r="C26" s="133">
        <v>4492.5</v>
      </c>
      <c r="D26" s="132">
        <v>10</v>
      </c>
      <c r="E26" s="133">
        <v>499</v>
      </c>
      <c r="F26" s="132">
        <v>100</v>
      </c>
      <c r="G26" s="133">
        <v>4991.5</v>
      </c>
      <c r="H26" s="134" t="s">
        <v>975</v>
      </c>
      <c r="I26" s="229">
        <v>206.05</v>
      </c>
      <c r="J26" s="210"/>
    </row>
    <row r="27" spans="1:10" ht="13.5" customHeight="1">
      <c r="A27" s="131" t="s">
        <v>43</v>
      </c>
      <c r="B27" s="132">
        <v>270</v>
      </c>
      <c r="C27" s="133">
        <v>13472.5</v>
      </c>
      <c r="D27" s="132">
        <v>110</v>
      </c>
      <c r="E27" s="133">
        <v>5491</v>
      </c>
      <c r="F27" s="132">
        <v>380</v>
      </c>
      <c r="G27" s="133">
        <v>18963.5</v>
      </c>
      <c r="H27" s="134" t="s">
        <v>976</v>
      </c>
      <c r="I27" s="229">
        <v>198.25</v>
      </c>
      <c r="J27" s="210"/>
    </row>
    <row r="28" spans="1:10" ht="13.5" customHeight="1">
      <c r="A28" s="131" t="s">
        <v>44</v>
      </c>
      <c r="B28" s="132">
        <v>25</v>
      </c>
      <c r="C28" s="133">
        <v>1247</v>
      </c>
      <c r="D28" s="132">
        <v>0</v>
      </c>
      <c r="E28" s="133">
        <v>0</v>
      </c>
      <c r="F28" s="132">
        <v>25</v>
      </c>
      <c r="G28" s="133">
        <v>1247</v>
      </c>
      <c r="H28" s="134" t="s">
        <v>977</v>
      </c>
      <c r="I28" s="229">
        <v>151.2</v>
      </c>
      <c r="J28" s="210"/>
    </row>
    <row r="29" spans="1:10" ht="13.5" customHeight="1">
      <c r="A29" s="131" t="s">
        <v>45</v>
      </c>
      <c r="B29" s="132">
        <v>20</v>
      </c>
      <c r="C29" s="133">
        <v>997</v>
      </c>
      <c r="D29" s="132">
        <v>20</v>
      </c>
      <c r="E29" s="133">
        <v>998.4</v>
      </c>
      <c r="F29" s="132">
        <v>40</v>
      </c>
      <c r="G29" s="133">
        <v>1995.4</v>
      </c>
      <c r="H29" s="134" t="s">
        <v>978</v>
      </c>
      <c r="I29" s="229">
        <v>159.07</v>
      </c>
      <c r="J29" s="210"/>
    </row>
    <row r="30" spans="1:10" ht="13.5" customHeight="1">
      <c r="A30" s="131" t="s">
        <v>55</v>
      </c>
      <c r="B30" s="132">
        <f>30+20</f>
        <v>50</v>
      </c>
      <c r="C30" s="133">
        <f>1495.5+998.5</f>
        <v>2494</v>
      </c>
      <c r="D30" s="132">
        <v>38</v>
      </c>
      <c r="E30" s="133">
        <v>1895.6</v>
      </c>
      <c r="F30" s="132">
        <f>68+20</f>
        <v>88</v>
      </c>
      <c r="G30" s="133">
        <f>3391.1+998.5</f>
        <v>4389.6</v>
      </c>
      <c r="H30" s="134">
        <f>543958.1+145297.5</f>
        <v>689255.6</v>
      </c>
      <c r="I30" s="229">
        <f>H30/G30</f>
        <v>157.02013850920355</v>
      </c>
      <c r="J30" s="210"/>
    </row>
    <row r="31" spans="1:10" ht="13.5" customHeight="1">
      <c r="A31" s="131" t="s">
        <v>186</v>
      </c>
      <c r="B31" s="132">
        <v>10</v>
      </c>
      <c r="C31" s="133">
        <v>499.5</v>
      </c>
      <c r="D31" s="132">
        <v>0</v>
      </c>
      <c r="E31" s="133">
        <v>0</v>
      </c>
      <c r="F31" s="132">
        <v>10</v>
      </c>
      <c r="G31" s="133">
        <v>499.5</v>
      </c>
      <c r="H31" s="134">
        <v>91908</v>
      </c>
      <c r="I31" s="229">
        <v>184</v>
      </c>
      <c r="J31" s="210"/>
    </row>
    <row r="32" spans="1:10" ht="13.5" customHeight="1">
      <c r="A32" s="131" t="s">
        <v>271</v>
      </c>
      <c r="B32" s="132">
        <v>20</v>
      </c>
      <c r="C32" s="133">
        <v>997</v>
      </c>
      <c r="D32" s="132">
        <v>0</v>
      </c>
      <c r="E32" s="133">
        <v>0</v>
      </c>
      <c r="F32" s="132">
        <v>20</v>
      </c>
      <c r="G32" s="133">
        <v>997</v>
      </c>
      <c r="H32" s="134" t="s">
        <v>979</v>
      </c>
      <c r="I32" s="229">
        <v>286.5</v>
      </c>
      <c r="J32" s="210"/>
    </row>
    <row r="33" spans="1:10" ht="13.5" customHeight="1">
      <c r="A33" s="131" t="s">
        <v>187</v>
      </c>
      <c r="B33" s="132">
        <v>280</v>
      </c>
      <c r="C33" s="133">
        <v>13988</v>
      </c>
      <c r="D33" s="132">
        <v>100</v>
      </c>
      <c r="E33" s="133">
        <v>4992.3</v>
      </c>
      <c r="F33" s="132">
        <v>380</v>
      </c>
      <c r="G33" s="133">
        <v>18980.3</v>
      </c>
      <c r="H33" s="134" t="s">
        <v>980</v>
      </c>
      <c r="I33" s="229">
        <v>189.55</v>
      </c>
      <c r="J33" s="210"/>
    </row>
    <row r="34" spans="1:10" ht="13.5" customHeight="1">
      <c r="A34" s="131" t="s">
        <v>69</v>
      </c>
      <c r="B34" s="132">
        <v>31</v>
      </c>
      <c r="C34" s="133">
        <v>1548</v>
      </c>
      <c r="D34" s="132">
        <v>0</v>
      </c>
      <c r="E34" s="133">
        <v>0</v>
      </c>
      <c r="F34" s="132">
        <v>31</v>
      </c>
      <c r="G34" s="133">
        <v>1548</v>
      </c>
      <c r="H34" s="134" t="s">
        <v>981</v>
      </c>
      <c r="I34" s="229">
        <v>204.63</v>
      </c>
      <c r="J34" s="210"/>
    </row>
    <row r="35" spans="1:10" ht="13.5" customHeight="1">
      <c r="A35" s="131" t="s">
        <v>46</v>
      </c>
      <c r="B35" s="132">
        <v>566</v>
      </c>
      <c r="C35" s="133">
        <v>28227.5</v>
      </c>
      <c r="D35" s="132">
        <v>20</v>
      </c>
      <c r="E35" s="133">
        <v>998.4</v>
      </c>
      <c r="F35" s="132">
        <v>586</v>
      </c>
      <c r="G35" s="133">
        <v>29225.9</v>
      </c>
      <c r="H35" s="134" t="s">
        <v>982</v>
      </c>
      <c r="I35" s="229">
        <v>192.87</v>
      </c>
      <c r="J35" s="210"/>
    </row>
    <row r="36" spans="1:10" ht="13.5" customHeight="1">
      <c r="A36" s="131" t="s">
        <v>47</v>
      </c>
      <c r="B36" s="132">
        <v>16</v>
      </c>
      <c r="C36" s="133">
        <v>797</v>
      </c>
      <c r="D36" s="132">
        <v>3</v>
      </c>
      <c r="E36" s="133">
        <v>149.5</v>
      </c>
      <c r="F36" s="132">
        <v>19</v>
      </c>
      <c r="G36" s="133">
        <v>946.5</v>
      </c>
      <c r="H36" s="134" t="s">
        <v>983</v>
      </c>
      <c r="I36" s="229">
        <v>301.36</v>
      </c>
      <c r="J36" s="210"/>
    </row>
    <row r="37" spans="1:10" ht="13.5" customHeight="1">
      <c r="A37" s="131" t="s">
        <v>233</v>
      </c>
      <c r="B37" s="104"/>
      <c r="C37" s="133">
        <v>0</v>
      </c>
      <c r="D37" s="132">
        <v>10</v>
      </c>
      <c r="E37" s="133">
        <v>499.2</v>
      </c>
      <c r="F37" s="132">
        <v>10</v>
      </c>
      <c r="G37" s="133">
        <v>499.2</v>
      </c>
      <c r="H37" s="134" t="s">
        <v>376</v>
      </c>
      <c r="I37" s="229">
        <v>205</v>
      </c>
      <c r="J37" s="210"/>
    </row>
    <row r="38" spans="1:10" ht="13.5" customHeight="1">
      <c r="A38" s="131" t="s">
        <v>48</v>
      </c>
      <c r="B38" s="132">
        <v>52</v>
      </c>
      <c r="C38" s="133">
        <v>2595</v>
      </c>
      <c r="D38" s="132">
        <v>0</v>
      </c>
      <c r="E38" s="133">
        <v>0</v>
      </c>
      <c r="F38" s="132">
        <v>52</v>
      </c>
      <c r="G38" s="133">
        <v>2595</v>
      </c>
      <c r="H38" s="134" t="s">
        <v>984</v>
      </c>
      <c r="I38" s="229">
        <v>265.64</v>
      </c>
      <c r="J38" s="210"/>
    </row>
    <row r="39" spans="1:10" ht="13.5" customHeight="1">
      <c r="A39" s="131" t="s">
        <v>112</v>
      </c>
      <c r="B39" s="132">
        <v>21</v>
      </c>
      <c r="C39" s="133">
        <v>1048.5</v>
      </c>
      <c r="D39" s="132">
        <v>0</v>
      </c>
      <c r="E39" s="133">
        <v>0</v>
      </c>
      <c r="F39" s="132">
        <v>21</v>
      </c>
      <c r="G39" s="133">
        <v>1048.5</v>
      </c>
      <c r="H39" s="134" t="s">
        <v>985</v>
      </c>
      <c r="I39" s="229">
        <v>302.23</v>
      </c>
      <c r="J39" s="210"/>
    </row>
    <row r="40" spans="1:10" ht="13.5" customHeight="1">
      <c r="A40" s="131" t="s">
        <v>194</v>
      </c>
      <c r="B40" s="104"/>
      <c r="C40" s="133">
        <v>0</v>
      </c>
      <c r="D40" s="132">
        <v>19</v>
      </c>
      <c r="E40" s="133">
        <v>948.2</v>
      </c>
      <c r="F40" s="132">
        <v>19</v>
      </c>
      <c r="G40" s="133">
        <v>948.2</v>
      </c>
      <c r="H40" s="134" t="s">
        <v>986</v>
      </c>
      <c r="I40" s="229">
        <v>211.56</v>
      </c>
      <c r="J40" s="210"/>
    </row>
    <row r="41" spans="1:10" ht="13.5" customHeight="1">
      <c r="A41" s="131" t="s">
        <v>50</v>
      </c>
      <c r="B41" s="104"/>
      <c r="C41" s="133">
        <v>0</v>
      </c>
      <c r="D41" s="132">
        <v>19</v>
      </c>
      <c r="E41" s="133">
        <v>948</v>
      </c>
      <c r="F41" s="132">
        <v>19</v>
      </c>
      <c r="G41" s="133">
        <v>948</v>
      </c>
      <c r="H41" s="134" t="s">
        <v>987</v>
      </c>
      <c r="I41" s="229">
        <v>280.37</v>
      </c>
      <c r="J41" s="210"/>
    </row>
    <row r="42" spans="1:10" ht="13.5" customHeight="1">
      <c r="A42" s="131" t="s">
        <v>510</v>
      </c>
      <c r="B42" s="132">
        <v>30</v>
      </c>
      <c r="C42" s="133">
        <v>1495.5</v>
      </c>
      <c r="D42" s="132">
        <v>0</v>
      </c>
      <c r="E42" s="133">
        <v>0</v>
      </c>
      <c r="F42" s="132">
        <v>30</v>
      </c>
      <c r="G42" s="133">
        <v>1495.5</v>
      </c>
      <c r="H42" s="134" t="s">
        <v>988</v>
      </c>
      <c r="I42" s="229">
        <v>122.33</v>
      </c>
      <c r="J42" s="210"/>
    </row>
    <row r="43" spans="1:10" ht="13.5" customHeight="1">
      <c r="A43" s="131" t="s">
        <v>70</v>
      </c>
      <c r="B43" s="104"/>
      <c r="C43" s="133">
        <v>0</v>
      </c>
      <c r="D43" s="132">
        <v>10</v>
      </c>
      <c r="E43" s="133">
        <v>499.2</v>
      </c>
      <c r="F43" s="132">
        <v>10</v>
      </c>
      <c r="G43" s="133">
        <v>499.2</v>
      </c>
      <c r="H43" s="134">
        <v>67392</v>
      </c>
      <c r="I43" s="229">
        <v>135</v>
      </c>
      <c r="J43" s="210"/>
    </row>
    <row r="44" spans="1:10" ht="13.5" customHeight="1">
      <c r="A44" s="131" t="s">
        <v>52</v>
      </c>
      <c r="B44" s="132">
        <v>12</v>
      </c>
      <c r="C44" s="133">
        <v>599.5</v>
      </c>
      <c r="D44" s="132">
        <v>0</v>
      </c>
      <c r="E44" s="133">
        <v>0</v>
      </c>
      <c r="F44" s="132">
        <v>12</v>
      </c>
      <c r="G44" s="133">
        <v>599.5</v>
      </c>
      <c r="H44" s="134" t="s">
        <v>989</v>
      </c>
      <c r="I44" s="229">
        <v>282</v>
      </c>
      <c r="J44" s="210"/>
    </row>
    <row r="45" spans="1:10" ht="13.5" customHeight="1">
      <c r="A45" s="131" t="s">
        <v>53</v>
      </c>
      <c r="B45" s="132">
        <v>65</v>
      </c>
      <c r="C45" s="133">
        <v>3247</v>
      </c>
      <c r="D45" s="132">
        <v>0</v>
      </c>
      <c r="E45" s="133">
        <v>0</v>
      </c>
      <c r="F45" s="132">
        <v>65</v>
      </c>
      <c r="G45" s="133">
        <v>3247</v>
      </c>
      <c r="H45" s="134">
        <f>283600+73450+146060.5+17192.5+154000</f>
        <v>674303</v>
      </c>
      <c r="I45" s="229">
        <f>H45/G45</f>
        <v>207.66954111487527</v>
      </c>
      <c r="J45" s="210"/>
    </row>
    <row r="46" spans="1:10" ht="13.5" customHeight="1">
      <c r="A46" s="131" t="s">
        <v>201</v>
      </c>
      <c r="B46" s="132">
        <v>20</v>
      </c>
      <c r="C46" s="133">
        <v>997</v>
      </c>
      <c r="D46" s="132">
        <v>0</v>
      </c>
      <c r="E46" s="133">
        <v>0</v>
      </c>
      <c r="F46" s="132">
        <v>20</v>
      </c>
      <c r="G46" s="133">
        <v>997</v>
      </c>
      <c r="H46" s="134" t="s">
        <v>990</v>
      </c>
      <c r="I46" s="229">
        <v>201</v>
      </c>
      <c r="J46" s="210"/>
    </row>
    <row r="47" spans="1:10" ht="13.5" customHeight="1">
      <c r="A47" s="131" t="s">
        <v>54</v>
      </c>
      <c r="B47" s="104"/>
      <c r="C47" s="133">
        <v>0</v>
      </c>
      <c r="D47" s="132">
        <v>53</v>
      </c>
      <c r="E47" s="133">
        <v>2642.2</v>
      </c>
      <c r="F47" s="132">
        <v>53</v>
      </c>
      <c r="G47" s="133">
        <v>2642.2</v>
      </c>
      <c r="H47" s="134" t="s">
        <v>991</v>
      </c>
      <c r="I47" s="229">
        <v>246.39</v>
      </c>
      <c r="J47" s="210"/>
    </row>
    <row r="48" spans="1:10" ht="13.5" customHeight="1">
      <c r="A48" s="131" t="s">
        <v>71</v>
      </c>
      <c r="B48" s="132">
        <v>40</v>
      </c>
      <c r="C48" s="133">
        <v>1994</v>
      </c>
      <c r="D48" s="132">
        <v>20</v>
      </c>
      <c r="E48" s="133">
        <v>998.4</v>
      </c>
      <c r="F48" s="132">
        <v>60</v>
      </c>
      <c r="G48" s="133">
        <v>2992.4</v>
      </c>
      <c r="H48" s="134" t="s">
        <v>992</v>
      </c>
      <c r="I48" s="229">
        <v>163.58</v>
      </c>
      <c r="J48" s="210"/>
    </row>
    <row r="49" spans="1:10" ht="13.5" customHeight="1">
      <c r="A49" s="131" t="s">
        <v>243</v>
      </c>
      <c r="B49" s="132">
        <v>10</v>
      </c>
      <c r="C49" s="133">
        <v>498.5</v>
      </c>
      <c r="D49" s="132">
        <v>10</v>
      </c>
      <c r="E49" s="133">
        <v>499.2</v>
      </c>
      <c r="F49" s="132">
        <v>20</v>
      </c>
      <c r="G49" s="133">
        <v>997.7</v>
      </c>
      <c r="H49" s="134" t="s">
        <v>993</v>
      </c>
      <c r="I49" s="229">
        <v>173.03</v>
      </c>
      <c r="J49" s="210"/>
    </row>
    <row r="50" spans="1:10" ht="13.5" customHeight="1">
      <c r="A50" s="131" t="s">
        <v>994</v>
      </c>
      <c r="B50" s="104"/>
      <c r="C50" s="133">
        <v>0</v>
      </c>
      <c r="D50" s="132">
        <v>10</v>
      </c>
      <c r="E50" s="133">
        <v>499.2</v>
      </c>
      <c r="F50" s="132">
        <v>10</v>
      </c>
      <c r="G50" s="133">
        <v>499.2</v>
      </c>
      <c r="H50" s="134">
        <v>92352</v>
      </c>
      <c r="I50" s="229">
        <v>185</v>
      </c>
      <c r="J50" s="210"/>
    </row>
    <row r="51" spans="1:10" ht="13.5" customHeight="1">
      <c r="A51" s="131" t="s">
        <v>379</v>
      </c>
      <c r="B51" s="375">
        <v>95</v>
      </c>
      <c r="C51" s="374">
        <v>4739.5</v>
      </c>
      <c r="D51" s="375">
        <v>0</v>
      </c>
      <c r="E51" s="374">
        <v>0</v>
      </c>
      <c r="F51" s="375">
        <v>95</v>
      </c>
      <c r="G51" s="374">
        <v>4739.5</v>
      </c>
      <c r="H51" s="376" t="s">
        <v>995</v>
      </c>
      <c r="I51" s="447">
        <v>205.26</v>
      </c>
      <c r="J51" s="210"/>
    </row>
    <row r="52" spans="1:10" ht="13.5" customHeight="1">
      <c r="A52" s="131" t="s">
        <v>19</v>
      </c>
      <c r="B52" s="439">
        <v>2741</v>
      </c>
      <c r="C52" s="374" t="s">
        <v>996</v>
      </c>
      <c r="D52" s="375">
        <v>547</v>
      </c>
      <c r="E52" s="374">
        <v>27299.9</v>
      </c>
      <c r="F52" s="439">
        <v>3288</v>
      </c>
      <c r="G52" s="374" t="s">
        <v>997</v>
      </c>
      <c r="H52" s="376" t="s">
        <v>998</v>
      </c>
      <c r="I52" s="447">
        <v>193.43</v>
      </c>
      <c r="J52" s="210"/>
    </row>
    <row r="53" spans="1:12" ht="13.5" customHeight="1">
      <c r="A53" s="131"/>
      <c r="B53" s="387"/>
      <c r="C53" s="227"/>
      <c r="D53" s="231"/>
      <c r="E53" s="228"/>
      <c r="F53" s="230"/>
      <c r="G53" s="228"/>
      <c r="H53" s="134"/>
      <c r="I53" s="229"/>
      <c r="J53" s="210"/>
      <c r="L53" s="232"/>
    </row>
    <row r="54" spans="1:10" ht="13.5" customHeight="1">
      <c r="A54" s="142" t="s">
        <v>62</v>
      </c>
      <c r="B54" s="388"/>
      <c r="C54" s="399"/>
      <c r="D54" s="143"/>
      <c r="E54" s="399"/>
      <c r="F54" s="143"/>
      <c r="G54" s="405"/>
      <c r="H54" s="389"/>
      <c r="I54" s="408"/>
      <c r="J54" s="210"/>
    </row>
    <row r="55" spans="1:12" ht="13.5" customHeight="1">
      <c r="A55" s="142" t="s">
        <v>63</v>
      </c>
      <c r="B55" s="388"/>
      <c r="C55" s="399"/>
      <c r="D55" s="143"/>
      <c r="E55" s="399"/>
      <c r="F55" s="143"/>
      <c r="G55" s="406" t="s">
        <v>64</v>
      </c>
      <c r="H55" s="389"/>
      <c r="I55" s="409"/>
      <c r="J55" s="210"/>
      <c r="L55" s="232"/>
    </row>
    <row r="56" spans="1:10" ht="13.5" customHeight="1">
      <c r="A56" s="142" t="s">
        <v>157</v>
      </c>
      <c r="B56" s="388"/>
      <c r="C56" s="399"/>
      <c r="D56" s="143"/>
      <c r="E56" s="399"/>
      <c r="F56" s="143"/>
      <c r="G56" s="309"/>
      <c r="H56" s="407" t="s">
        <v>66</v>
      </c>
      <c r="I56" s="408"/>
      <c r="J56" s="210"/>
    </row>
    <row r="57" spans="1:10" ht="13.5" customHeight="1">
      <c r="A57" s="142" t="s">
        <v>158</v>
      </c>
      <c r="B57" s="388"/>
      <c r="C57" s="399"/>
      <c r="D57" s="143"/>
      <c r="E57" s="399"/>
      <c r="F57" s="143"/>
      <c r="G57" s="405"/>
      <c r="H57" s="389"/>
      <c r="I57" s="408"/>
      <c r="J57" s="210"/>
    </row>
    <row r="58" spans="1:10" ht="13.5" customHeight="1">
      <c r="A58" s="142" t="s">
        <v>159</v>
      </c>
      <c r="B58" s="388"/>
      <c r="C58" s="399"/>
      <c r="D58" s="143"/>
      <c r="E58" s="399"/>
      <c r="F58" s="143"/>
      <c r="G58" s="405"/>
      <c r="H58" s="389"/>
      <c r="I58" s="408"/>
      <c r="J58" s="210"/>
    </row>
    <row r="59" spans="1:10" ht="13.5" customHeight="1">
      <c r="A59" s="203"/>
      <c r="B59" s="312"/>
      <c r="C59" s="400"/>
      <c r="D59" s="203"/>
      <c r="E59" s="400"/>
      <c r="F59" s="203"/>
      <c r="G59" s="400"/>
      <c r="H59" s="311"/>
      <c r="I59" s="311"/>
      <c r="J59" s="203"/>
    </row>
    <row r="60" spans="1:10" ht="13.5" customHeight="1">
      <c r="A60" s="203"/>
      <c r="B60" s="312"/>
      <c r="C60" s="400"/>
      <c r="D60" s="203"/>
      <c r="E60" s="400"/>
      <c r="F60" s="203"/>
      <c r="G60" s="400"/>
      <c r="H60" s="311"/>
      <c r="I60" s="311"/>
      <c r="J60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1" sqref="A1"/>
    </sheetView>
  </sheetViews>
  <sheetFormatPr defaultColWidth="8.8515625" defaultRowHeight="15.75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.75" customHeight="1">
      <c r="A1" s="105" t="s">
        <v>926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.75" customHeight="1">
      <c r="A2" s="111" t="s">
        <v>927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.7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.7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.7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.7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.7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.75" customHeight="1">
      <c r="A8" s="114" t="s">
        <v>928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.75" customHeight="1">
      <c r="A9" s="114"/>
      <c r="B9" s="370"/>
      <c r="C9" s="397" t="s">
        <v>929</v>
      </c>
      <c r="D9" s="115"/>
      <c r="E9" s="397"/>
      <c r="F9" s="115"/>
      <c r="G9" s="403"/>
      <c r="H9" s="371"/>
      <c r="I9" s="393"/>
      <c r="J9" s="210"/>
    </row>
    <row r="10" spans="1:10" ht="15.7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.7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.7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.7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.7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.75" customHeight="1">
      <c r="A15" s="135" t="s">
        <v>36</v>
      </c>
      <c r="B15" s="440">
        <v>840</v>
      </c>
      <c r="C15" s="407">
        <v>41902.5</v>
      </c>
      <c r="D15" s="441">
        <v>111</v>
      </c>
      <c r="E15" s="442">
        <v>5540.3</v>
      </c>
      <c r="F15" s="441">
        <v>951</v>
      </c>
      <c r="G15" s="407">
        <v>47442.8</v>
      </c>
      <c r="H15" s="369" t="s">
        <v>930</v>
      </c>
      <c r="I15" s="392">
        <v>193.33</v>
      </c>
      <c r="J15" s="210"/>
    </row>
    <row r="16" spans="1:10" ht="15.75" customHeight="1">
      <c r="A16" s="135" t="s">
        <v>213</v>
      </c>
      <c r="B16" s="440"/>
      <c r="C16" s="407">
        <v>0</v>
      </c>
      <c r="D16" s="441">
        <v>43</v>
      </c>
      <c r="E16" s="442">
        <v>2145.3</v>
      </c>
      <c r="F16" s="441">
        <v>43</v>
      </c>
      <c r="G16" s="407">
        <v>2145.3</v>
      </c>
      <c r="H16" s="369" t="s">
        <v>931</v>
      </c>
      <c r="I16" s="392">
        <v>205.49</v>
      </c>
      <c r="J16" s="210"/>
    </row>
    <row r="17" spans="1:10" ht="15.75" customHeight="1">
      <c r="A17" s="135" t="s">
        <v>73</v>
      </c>
      <c r="B17" s="440">
        <v>10</v>
      </c>
      <c r="C17" s="407">
        <v>497</v>
      </c>
      <c r="D17" s="441">
        <v>0</v>
      </c>
      <c r="E17" s="442">
        <v>0</v>
      </c>
      <c r="F17" s="441">
        <v>10</v>
      </c>
      <c r="G17" s="407">
        <v>497</v>
      </c>
      <c r="H17" s="369" t="s">
        <v>932</v>
      </c>
      <c r="I17" s="392">
        <v>303</v>
      </c>
      <c r="J17" s="210"/>
    </row>
    <row r="18" spans="1:10" ht="15.75" customHeight="1">
      <c r="A18" s="135" t="s">
        <v>38</v>
      </c>
      <c r="B18" s="440">
        <v>20</v>
      </c>
      <c r="C18" s="407">
        <v>997</v>
      </c>
      <c r="D18" s="441">
        <v>0</v>
      </c>
      <c r="E18" s="442">
        <v>0</v>
      </c>
      <c r="F18" s="441">
        <v>20</v>
      </c>
      <c r="G18" s="407">
        <v>997</v>
      </c>
      <c r="H18" s="369" t="s">
        <v>933</v>
      </c>
      <c r="I18" s="392">
        <v>141.5</v>
      </c>
      <c r="J18" s="210"/>
    </row>
    <row r="19" spans="1:10" ht="15.75" customHeight="1">
      <c r="A19" s="135" t="s">
        <v>39</v>
      </c>
      <c r="B19" s="440">
        <v>117</v>
      </c>
      <c r="C19" s="407">
        <v>5841</v>
      </c>
      <c r="D19" s="441">
        <v>0</v>
      </c>
      <c r="E19" s="442">
        <v>0</v>
      </c>
      <c r="F19" s="441">
        <v>117</v>
      </c>
      <c r="G19" s="407">
        <v>5841</v>
      </c>
      <c r="H19" s="369" t="s">
        <v>934</v>
      </c>
      <c r="I19" s="392">
        <v>302.93</v>
      </c>
      <c r="J19" s="210"/>
    </row>
    <row r="20" spans="1:10" ht="15.75" customHeight="1">
      <c r="A20" s="135" t="s">
        <v>40</v>
      </c>
      <c r="B20" s="440">
        <v>20</v>
      </c>
      <c r="C20" s="407">
        <v>995.5</v>
      </c>
      <c r="D20" s="441">
        <v>0</v>
      </c>
      <c r="E20" s="442">
        <v>0</v>
      </c>
      <c r="F20" s="441">
        <v>20</v>
      </c>
      <c r="G20" s="407">
        <v>995.5</v>
      </c>
      <c r="H20" s="369" t="s">
        <v>935</v>
      </c>
      <c r="I20" s="392">
        <v>227.12</v>
      </c>
      <c r="J20" s="210"/>
    </row>
    <row r="21" spans="1:10" ht="15.75" customHeight="1">
      <c r="A21" s="135" t="s">
        <v>41</v>
      </c>
      <c r="B21" s="440">
        <v>51</v>
      </c>
      <c r="C21" s="407">
        <v>2544</v>
      </c>
      <c r="D21" s="441">
        <v>0</v>
      </c>
      <c r="E21" s="442">
        <v>0</v>
      </c>
      <c r="F21" s="441">
        <v>51</v>
      </c>
      <c r="G21" s="407">
        <v>2544</v>
      </c>
      <c r="H21" s="369" t="s">
        <v>936</v>
      </c>
      <c r="I21" s="392">
        <v>241.22</v>
      </c>
      <c r="J21" s="210"/>
    </row>
    <row r="22" spans="1:10" ht="15.75" customHeight="1">
      <c r="A22" s="135" t="s">
        <v>98</v>
      </c>
      <c r="B22" s="440">
        <v>115</v>
      </c>
      <c r="C22" s="407">
        <v>5738</v>
      </c>
      <c r="D22" s="441">
        <v>0</v>
      </c>
      <c r="E22" s="442">
        <v>0</v>
      </c>
      <c r="F22" s="441">
        <v>115</v>
      </c>
      <c r="G22" s="407">
        <v>5738</v>
      </c>
      <c r="H22" s="369" t="s">
        <v>937</v>
      </c>
      <c r="I22" s="392">
        <v>212.74</v>
      </c>
      <c r="J22" s="210"/>
    </row>
    <row r="23" spans="1:10" ht="15.75" customHeight="1">
      <c r="A23" s="135" t="s">
        <v>42</v>
      </c>
      <c r="B23" s="440">
        <v>90</v>
      </c>
      <c r="C23" s="407">
        <v>4485</v>
      </c>
      <c r="D23" s="441">
        <v>30</v>
      </c>
      <c r="E23" s="442">
        <v>1497.6</v>
      </c>
      <c r="F23" s="441">
        <v>120</v>
      </c>
      <c r="G23" s="407">
        <v>5982.6</v>
      </c>
      <c r="H23" s="369" t="s">
        <v>938</v>
      </c>
      <c r="I23" s="392">
        <v>202.67</v>
      </c>
      <c r="J23" s="210"/>
    </row>
    <row r="24" spans="1:10" ht="15.75" customHeight="1">
      <c r="A24" s="135" t="s">
        <v>43</v>
      </c>
      <c r="B24" s="440">
        <v>890</v>
      </c>
      <c r="C24" s="407">
        <v>44413.5</v>
      </c>
      <c r="D24" s="441">
        <v>280</v>
      </c>
      <c r="E24" s="442">
        <v>13978.4</v>
      </c>
      <c r="F24" s="441">
        <v>1170</v>
      </c>
      <c r="G24" s="407">
        <v>58391.9</v>
      </c>
      <c r="H24" s="369" t="s">
        <v>939</v>
      </c>
      <c r="I24" s="392">
        <v>204.12</v>
      </c>
      <c r="J24" s="210"/>
    </row>
    <row r="25" spans="1:10" ht="15.75" customHeight="1">
      <c r="A25" s="135" t="s">
        <v>44</v>
      </c>
      <c r="B25" s="440">
        <v>10</v>
      </c>
      <c r="C25" s="407">
        <v>498.5</v>
      </c>
      <c r="D25" s="441">
        <v>0</v>
      </c>
      <c r="E25" s="442">
        <v>0</v>
      </c>
      <c r="F25" s="441">
        <v>10</v>
      </c>
      <c r="G25" s="407">
        <v>498.5</v>
      </c>
      <c r="H25" s="369">
        <v>78264.5</v>
      </c>
      <c r="I25" s="392">
        <v>157</v>
      </c>
      <c r="J25" s="210"/>
    </row>
    <row r="26" spans="1:10" ht="15.75" customHeight="1">
      <c r="A26" s="135" t="s">
        <v>45</v>
      </c>
      <c r="B26" s="440"/>
      <c r="C26" s="407">
        <v>0</v>
      </c>
      <c r="D26" s="441">
        <v>4</v>
      </c>
      <c r="E26" s="442">
        <v>199.5</v>
      </c>
      <c r="F26" s="441">
        <v>4</v>
      </c>
      <c r="G26" s="407">
        <v>199.5</v>
      </c>
      <c r="H26" s="369">
        <v>65835</v>
      </c>
      <c r="I26" s="392">
        <v>330</v>
      </c>
      <c r="J26" s="210"/>
    </row>
    <row r="27" spans="1:10" ht="15.75" customHeight="1">
      <c r="A27" s="135" t="s">
        <v>183</v>
      </c>
      <c r="B27" s="440"/>
      <c r="C27" s="407">
        <v>0</v>
      </c>
      <c r="D27" s="441">
        <v>20</v>
      </c>
      <c r="E27" s="442">
        <v>997.6</v>
      </c>
      <c r="F27" s="441">
        <v>20</v>
      </c>
      <c r="G27" s="407">
        <v>997.6</v>
      </c>
      <c r="H27" s="369" t="s">
        <v>940</v>
      </c>
      <c r="I27" s="392">
        <v>192.49</v>
      </c>
      <c r="J27" s="210"/>
    </row>
    <row r="28" spans="1:10" ht="15.75" customHeight="1">
      <c r="A28" s="135" t="s">
        <v>55</v>
      </c>
      <c r="B28" s="440">
        <v>42</v>
      </c>
      <c r="C28" s="407">
        <v>2094.5</v>
      </c>
      <c r="D28" s="441">
        <v>0</v>
      </c>
      <c r="E28" s="442">
        <v>0</v>
      </c>
      <c r="F28" s="441">
        <v>42</v>
      </c>
      <c r="G28" s="407">
        <v>2094.5</v>
      </c>
      <c r="H28" s="369" t="s">
        <v>941</v>
      </c>
      <c r="I28" s="392">
        <v>239.52</v>
      </c>
      <c r="J28" s="210"/>
    </row>
    <row r="29" spans="1:10" ht="15.75" customHeight="1">
      <c r="A29" s="135" t="s">
        <v>690</v>
      </c>
      <c r="B29" s="440">
        <v>10</v>
      </c>
      <c r="C29" s="407">
        <v>500</v>
      </c>
      <c r="D29" s="441">
        <v>0</v>
      </c>
      <c r="E29" s="442">
        <v>0</v>
      </c>
      <c r="F29" s="441">
        <v>10</v>
      </c>
      <c r="G29" s="407">
        <v>500</v>
      </c>
      <c r="H29" s="369">
        <v>69500</v>
      </c>
      <c r="I29" s="392">
        <v>139</v>
      </c>
      <c r="J29" s="210"/>
    </row>
    <row r="30" spans="1:10" ht="15.75" customHeight="1">
      <c r="A30" s="135" t="s">
        <v>187</v>
      </c>
      <c r="B30" s="440">
        <v>230</v>
      </c>
      <c r="C30" s="407">
        <v>11468.5</v>
      </c>
      <c r="D30" s="441">
        <v>60</v>
      </c>
      <c r="E30" s="442">
        <v>2994.4</v>
      </c>
      <c r="F30" s="441">
        <v>290</v>
      </c>
      <c r="G30" s="407">
        <v>14462.9</v>
      </c>
      <c r="H30" s="369" t="s">
        <v>942</v>
      </c>
      <c r="I30" s="392">
        <v>185.67</v>
      </c>
      <c r="J30" s="210"/>
    </row>
    <row r="31" spans="1:10" ht="15.75" customHeight="1">
      <c r="A31" s="135" t="s">
        <v>189</v>
      </c>
      <c r="B31" s="440">
        <v>30</v>
      </c>
      <c r="C31" s="407">
        <v>1495.5</v>
      </c>
      <c r="D31" s="441">
        <v>0</v>
      </c>
      <c r="E31" s="442">
        <v>0</v>
      </c>
      <c r="F31" s="441">
        <v>30</v>
      </c>
      <c r="G31" s="407">
        <v>1495.5</v>
      </c>
      <c r="H31" s="369" t="s">
        <v>591</v>
      </c>
      <c r="I31" s="392">
        <v>190.33</v>
      </c>
      <c r="J31" s="210"/>
    </row>
    <row r="32" spans="1:10" ht="15.75" customHeight="1">
      <c r="A32" s="135" t="s">
        <v>230</v>
      </c>
      <c r="B32" s="440">
        <v>10</v>
      </c>
      <c r="C32" s="407">
        <v>498.5</v>
      </c>
      <c r="D32" s="441">
        <v>0</v>
      </c>
      <c r="E32" s="442">
        <v>0</v>
      </c>
      <c r="F32" s="441">
        <v>10</v>
      </c>
      <c r="G32" s="407">
        <v>498.5</v>
      </c>
      <c r="H32" s="369" t="s">
        <v>359</v>
      </c>
      <c r="I32" s="392">
        <v>304</v>
      </c>
      <c r="J32" s="210"/>
    </row>
    <row r="33" spans="1:10" ht="15.75" customHeight="1">
      <c r="A33" s="135" t="s">
        <v>46</v>
      </c>
      <c r="B33" s="440">
        <v>617</v>
      </c>
      <c r="C33" s="407">
        <v>30756.5</v>
      </c>
      <c r="D33" s="441">
        <v>40</v>
      </c>
      <c r="E33" s="442">
        <v>1996.3</v>
      </c>
      <c r="F33" s="441">
        <v>657</v>
      </c>
      <c r="G33" s="407">
        <v>32752.8</v>
      </c>
      <c r="H33" s="369" t="s">
        <v>943</v>
      </c>
      <c r="I33" s="392">
        <v>202.2</v>
      </c>
      <c r="J33" s="210"/>
    </row>
    <row r="34" spans="1:10" ht="15.75" customHeight="1">
      <c r="A34" s="135" t="s">
        <v>47</v>
      </c>
      <c r="B34" s="440">
        <v>10</v>
      </c>
      <c r="C34" s="407">
        <v>500</v>
      </c>
      <c r="D34" s="441">
        <v>0</v>
      </c>
      <c r="E34" s="442">
        <v>0</v>
      </c>
      <c r="F34" s="441">
        <v>10</v>
      </c>
      <c r="G34" s="407">
        <v>500</v>
      </c>
      <c r="H34" s="369">
        <v>67500</v>
      </c>
      <c r="I34" s="392">
        <v>135</v>
      </c>
      <c r="J34" s="210"/>
    </row>
    <row r="35" spans="1:10" ht="15.75" customHeight="1">
      <c r="A35" s="131" t="s">
        <v>68</v>
      </c>
      <c r="B35" s="387">
        <v>10</v>
      </c>
      <c r="C35" s="227">
        <v>498.5</v>
      </c>
      <c r="D35" s="387">
        <v>0</v>
      </c>
      <c r="E35" s="228">
        <v>0</v>
      </c>
      <c r="F35" s="387">
        <v>10</v>
      </c>
      <c r="G35" s="228">
        <v>498.5</v>
      </c>
      <c r="H35" s="134" t="s">
        <v>944</v>
      </c>
      <c r="I35" s="229">
        <v>306</v>
      </c>
      <c r="J35" s="210"/>
    </row>
    <row r="36" spans="1:10" ht="15.75" customHeight="1">
      <c r="A36" s="131" t="s">
        <v>194</v>
      </c>
      <c r="B36" s="387"/>
      <c r="C36" s="227">
        <v>0</v>
      </c>
      <c r="D36" s="387">
        <v>35</v>
      </c>
      <c r="E36" s="228">
        <v>1745.5</v>
      </c>
      <c r="F36" s="387">
        <v>35</v>
      </c>
      <c r="G36" s="228">
        <v>1745.5</v>
      </c>
      <c r="H36" s="134" t="s">
        <v>945</v>
      </c>
      <c r="I36" s="229">
        <v>200.44</v>
      </c>
      <c r="J36" s="210"/>
    </row>
    <row r="37" spans="1:10" ht="15.75" customHeight="1">
      <c r="A37" s="131" t="s">
        <v>50</v>
      </c>
      <c r="B37" s="387"/>
      <c r="C37" s="227">
        <v>0</v>
      </c>
      <c r="D37" s="387">
        <v>5</v>
      </c>
      <c r="E37" s="228">
        <v>249.5</v>
      </c>
      <c r="F37" s="387">
        <v>5</v>
      </c>
      <c r="G37" s="228">
        <v>249.5</v>
      </c>
      <c r="H37" s="134">
        <v>65119.5</v>
      </c>
      <c r="I37" s="229">
        <v>261</v>
      </c>
      <c r="J37" s="210"/>
    </row>
    <row r="38" spans="1:10" ht="15.75" customHeight="1">
      <c r="A38" s="131" t="s">
        <v>510</v>
      </c>
      <c r="B38" s="388">
        <v>85</v>
      </c>
      <c r="C38" s="227">
        <v>4237.5</v>
      </c>
      <c r="D38" s="387">
        <v>0</v>
      </c>
      <c r="E38" s="228">
        <v>0</v>
      </c>
      <c r="F38" s="387">
        <v>85</v>
      </c>
      <c r="G38" s="228">
        <v>4237.5</v>
      </c>
      <c r="H38" s="134" t="s">
        <v>946</v>
      </c>
      <c r="I38" s="229">
        <v>162.94</v>
      </c>
      <c r="J38" s="210"/>
    </row>
    <row r="39" spans="1:10" ht="15.75" customHeight="1">
      <c r="A39" s="131" t="s">
        <v>51</v>
      </c>
      <c r="B39" s="387"/>
      <c r="C39" s="227">
        <v>0</v>
      </c>
      <c r="D39" s="387">
        <v>20</v>
      </c>
      <c r="E39" s="228">
        <v>998.4</v>
      </c>
      <c r="F39" s="387">
        <v>20</v>
      </c>
      <c r="G39" s="228">
        <v>998.4</v>
      </c>
      <c r="H39" s="134" t="s">
        <v>947</v>
      </c>
      <c r="I39" s="229">
        <v>246.5</v>
      </c>
      <c r="J39" s="210"/>
    </row>
    <row r="40" spans="1:10" ht="15.75" customHeight="1">
      <c r="A40" s="131" t="s">
        <v>52</v>
      </c>
      <c r="B40" s="387">
        <v>20</v>
      </c>
      <c r="C40" s="227">
        <v>997</v>
      </c>
      <c r="D40" s="387">
        <v>0</v>
      </c>
      <c r="E40" s="228">
        <v>0</v>
      </c>
      <c r="F40" s="387">
        <v>20</v>
      </c>
      <c r="G40" s="228">
        <v>997</v>
      </c>
      <c r="H40" s="134" t="s">
        <v>948</v>
      </c>
      <c r="I40" s="229">
        <v>180.5</v>
      </c>
      <c r="J40" s="210"/>
    </row>
    <row r="41" spans="1:10" ht="15.75" customHeight="1">
      <c r="A41" s="131" t="s">
        <v>198</v>
      </c>
      <c r="B41" s="387"/>
      <c r="C41" s="227">
        <v>0</v>
      </c>
      <c r="D41" s="387">
        <v>40</v>
      </c>
      <c r="E41" s="228">
        <v>1996.8</v>
      </c>
      <c r="F41" s="387">
        <v>40</v>
      </c>
      <c r="G41" s="228">
        <v>1996.8</v>
      </c>
      <c r="H41" s="134" t="s">
        <v>949</v>
      </c>
      <c r="I41" s="229">
        <v>179.75</v>
      </c>
      <c r="J41" s="210"/>
    </row>
    <row r="42" spans="1:10" ht="15.75" customHeight="1">
      <c r="A42" s="131" t="s">
        <v>198</v>
      </c>
      <c r="B42" s="388">
        <v>310</v>
      </c>
      <c r="C42" s="227">
        <v>15456.5</v>
      </c>
      <c r="D42" s="387">
        <v>0</v>
      </c>
      <c r="E42" s="228">
        <v>0</v>
      </c>
      <c r="F42" s="387">
        <v>310</v>
      </c>
      <c r="G42" s="228">
        <v>15456.5</v>
      </c>
      <c r="H42" s="134" t="s">
        <v>950</v>
      </c>
      <c r="I42" s="229">
        <v>156.51</v>
      </c>
      <c r="J42" s="210"/>
    </row>
    <row r="43" spans="1:10" ht="15.75" customHeight="1">
      <c r="A43" s="131" t="s">
        <v>53</v>
      </c>
      <c r="B43" s="387">
        <v>110</v>
      </c>
      <c r="C43" s="227">
        <v>5483.5</v>
      </c>
      <c r="D43" s="387">
        <v>15</v>
      </c>
      <c r="E43" s="228">
        <v>749</v>
      </c>
      <c r="F43" s="387">
        <v>125</v>
      </c>
      <c r="G43" s="228">
        <v>6232.5</v>
      </c>
      <c r="H43" s="134">
        <v>1153255.5</v>
      </c>
      <c r="I43" s="229">
        <v>185.0389891696751</v>
      </c>
      <c r="J43" s="210"/>
    </row>
    <row r="44" spans="1:10" ht="15.75" customHeight="1">
      <c r="A44" s="131" t="s">
        <v>201</v>
      </c>
      <c r="B44" s="388">
        <v>30</v>
      </c>
      <c r="C44" s="227">
        <v>1495.5</v>
      </c>
      <c r="D44" s="387">
        <v>0</v>
      </c>
      <c r="E44" s="228">
        <v>0</v>
      </c>
      <c r="F44" s="387">
        <v>30</v>
      </c>
      <c r="G44" s="228">
        <v>1495.5</v>
      </c>
      <c r="H44" s="134" t="s">
        <v>951</v>
      </c>
      <c r="I44" s="229">
        <v>197.36</v>
      </c>
      <c r="J44" s="210"/>
    </row>
    <row r="45" spans="1:10" ht="15.75" customHeight="1">
      <c r="A45" s="131" t="s">
        <v>54</v>
      </c>
      <c r="B45" s="387"/>
      <c r="C45" s="227">
        <v>0</v>
      </c>
      <c r="D45" s="387">
        <v>18</v>
      </c>
      <c r="E45" s="228">
        <v>898.2</v>
      </c>
      <c r="F45" s="387">
        <v>18</v>
      </c>
      <c r="G45" s="228">
        <v>898.2</v>
      </c>
      <c r="H45" s="134" t="s">
        <v>952</v>
      </c>
      <c r="I45" s="229">
        <v>282.43</v>
      </c>
      <c r="J45" s="210"/>
    </row>
    <row r="46" spans="1:10" ht="15.75" customHeight="1">
      <c r="A46" s="131" t="s">
        <v>71</v>
      </c>
      <c r="B46" s="387">
        <v>101</v>
      </c>
      <c r="C46" s="227">
        <v>5038</v>
      </c>
      <c r="D46" s="387">
        <v>60</v>
      </c>
      <c r="E46" s="228">
        <v>2993.6</v>
      </c>
      <c r="F46" s="387">
        <v>161</v>
      </c>
      <c r="G46" s="228">
        <v>8031.6</v>
      </c>
      <c r="H46" s="134" t="s">
        <v>953</v>
      </c>
      <c r="I46" s="229">
        <v>196.18</v>
      </c>
      <c r="J46" s="210"/>
    </row>
    <row r="47" spans="1:10" ht="15.75" customHeight="1">
      <c r="A47" s="131" t="s">
        <v>243</v>
      </c>
      <c r="B47" s="388">
        <v>163</v>
      </c>
      <c r="C47" s="227">
        <v>8129</v>
      </c>
      <c r="D47" s="387">
        <v>40</v>
      </c>
      <c r="E47" s="228">
        <v>1996</v>
      </c>
      <c r="F47" s="387">
        <v>203</v>
      </c>
      <c r="G47" s="228">
        <v>10125</v>
      </c>
      <c r="H47" s="134" t="s">
        <v>954</v>
      </c>
      <c r="I47" s="229">
        <v>165.17</v>
      </c>
      <c r="J47" s="210"/>
    </row>
    <row r="48" spans="1:10" ht="15.75" customHeight="1">
      <c r="A48" s="131" t="s">
        <v>874</v>
      </c>
      <c r="B48" s="387"/>
      <c r="C48" s="227">
        <v>0</v>
      </c>
      <c r="D48" s="387">
        <v>90</v>
      </c>
      <c r="E48" s="228">
        <v>4492</v>
      </c>
      <c r="F48" s="387">
        <v>90</v>
      </c>
      <c r="G48" s="228">
        <v>4492</v>
      </c>
      <c r="H48" s="134" t="s">
        <v>955</v>
      </c>
      <c r="I48" s="229">
        <v>161.33</v>
      </c>
      <c r="J48" s="210"/>
    </row>
    <row r="49" spans="1:10" ht="15.75" customHeight="1">
      <c r="A49" s="131" t="s">
        <v>379</v>
      </c>
      <c r="B49" s="443">
        <v>340</v>
      </c>
      <c r="C49" s="411">
        <v>16973</v>
      </c>
      <c r="D49" s="410">
        <v>0</v>
      </c>
      <c r="E49" s="412">
        <v>0</v>
      </c>
      <c r="F49" s="410">
        <v>340</v>
      </c>
      <c r="G49" s="412">
        <v>16973</v>
      </c>
      <c r="H49" s="386" t="s">
        <v>956</v>
      </c>
      <c r="I49" s="413">
        <v>211.41</v>
      </c>
      <c r="J49" s="210"/>
    </row>
    <row r="50" spans="1:10" ht="15.75" customHeight="1">
      <c r="A50" s="131" t="s">
        <v>19</v>
      </c>
      <c r="B50" s="410">
        <v>4281</v>
      </c>
      <c r="C50" s="411" t="s">
        <v>957</v>
      </c>
      <c r="D50" s="410">
        <v>911</v>
      </c>
      <c r="E50" s="412">
        <v>45468.4</v>
      </c>
      <c r="F50" s="410">
        <v>5192</v>
      </c>
      <c r="G50" s="412" t="s">
        <v>958</v>
      </c>
      <c r="H50" s="386" t="s">
        <v>959</v>
      </c>
      <c r="I50" s="413">
        <v>198.11</v>
      </c>
      <c r="J50" s="210"/>
    </row>
    <row r="51" spans="1:12" ht="15.75" customHeight="1">
      <c r="A51" s="131"/>
      <c r="B51" s="387"/>
      <c r="C51" s="227"/>
      <c r="D51" s="231"/>
      <c r="E51" s="228"/>
      <c r="F51" s="230"/>
      <c r="G51" s="228"/>
      <c r="H51" s="134"/>
      <c r="I51" s="229"/>
      <c r="J51" s="210"/>
      <c r="L51" s="232"/>
    </row>
    <row r="52" spans="1:10" ht="15.75" customHeight="1">
      <c r="A52" s="142" t="s">
        <v>62</v>
      </c>
      <c r="B52" s="388"/>
      <c r="C52" s="399"/>
      <c r="D52" s="143"/>
      <c r="E52" s="399"/>
      <c r="F52" s="143"/>
      <c r="G52" s="405"/>
      <c r="H52" s="389"/>
      <c r="I52" s="408"/>
      <c r="J52" s="210"/>
    </row>
    <row r="53" spans="1:12" ht="15.75" customHeight="1">
      <c r="A53" s="142" t="s">
        <v>63</v>
      </c>
      <c r="B53" s="388"/>
      <c r="C53" s="399"/>
      <c r="D53" s="143"/>
      <c r="E53" s="399"/>
      <c r="F53" s="143"/>
      <c r="G53" s="406" t="s">
        <v>64</v>
      </c>
      <c r="H53" s="389"/>
      <c r="I53" s="409"/>
      <c r="J53" s="210"/>
      <c r="L53" s="232"/>
    </row>
    <row r="54" spans="1:10" ht="15.75" customHeight="1">
      <c r="A54" s="142" t="s">
        <v>157</v>
      </c>
      <c r="B54" s="388"/>
      <c r="C54" s="399"/>
      <c r="D54" s="143"/>
      <c r="E54" s="399"/>
      <c r="F54" s="143"/>
      <c r="G54" s="309"/>
      <c r="H54" s="407" t="s">
        <v>66</v>
      </c>
      <c r="I54" s="408"/>
      <c r="J54" s="210"/>
    </row>
    <row r="55" spans="1:10" ht="15.75" customHeight="1">
      <c r="A55" s="142" t="s">
        <v>158</v>
      </c>
      <c r="B55" s="388"/>
      <c r="C55" s="399"/>
      <c r="D55" s="143"/>
      <c r="E55" s="399"/>
      <c r="F55" s="143"/>
      <c r="G55" s="405"/>
      <c r="H55" s="389"/>
      <c r="I55" s="408"/>
      <c r="J55" s="210"/>
    </row>
    <row r="56" spans="1:10" ht="15.75" customHeight="1">
      <c r="A56" s="142" t="s">
        <v>159</v>
      </c>
      <c r="B56" s="388"/>
      <c r="C56" s="399"/>
      <c r="D56" s="143"/>
      <c r="E56" s="399"/>
      <c r="F56" s="143"/>
      <c r="G56" s="405"/>
      <c r="H56" s="389"/>
      <c r="I56" s="408"/>
      <c r="J56" s="210"/>
    </row>
    <row r="57" spans="1:10" ht="15.75" customHeight="1">
      <c r="A57" s="203"/>
      <c r="B57" s="312"/>
      <c r="C57" s="400"/>
      <c r="D57" s="203"/>
      <c r="E57" s="400"/>
      <c r="F57" s="203"/>
      <c r="G57" s="400"/>
      <c r="H57" s="311"/>
      <c r="I57" s="311"/>
      <c r="J57" s="203"/>
    </row>
    <row r="58" spans="1:10" ht="15.75" customHeight="1">
      <c r="A58" s="203"/>
      <c r="B58" s="312"/>
      <c r="C58" s="400"/>
      <c r="D58" s="203"/>
      <c r="E58" s="400"/>
      <c r="F58" s="203"/>
      <c r="G58" s="400"/>
      <c r="H58" s="311"/>
      <c r="I58" s="311"/>
      <c r="J58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E15" sqref="E15"/>
    </sheetView>
  </sheetViews>
  <sheetFormatPr defaultColWidth="9.140625" defaultRowHeight="15" customHeight="1"/>
  <cols>
    <col min="1" max="1" width="12.28125" style="195" customWidth="1"/>
    <col min="2" max="2" width="11.421875" style="195" customWidth="1"/>
    <col min="3" max="3" width="12.140625" style="195" customWidth="1"/>
    <col min="4" max="4" width="14.140625" style="195" customWidth="1"/>
    <col min="5" max="5" width="17.57421875" style="195" customWidth="1"/>
    <col min="6" max="6" width="13.28125" style="195" customWidth="1"/>
    <col min="7" max="16384" width="9.140625" style="195" customWidth="1"/>
  </cols>
  <sheetData>
    <row r="1" spans="1:8" ht="15" customHeight="1">
      <c r="A1" s="609" t="s">
        <v>124</v>
      </c>
      <c r="B1" s="610"/>
      <c r="C1" s="610"/>
      <c r="D1" s="610"/>
      <c r="E1" s="610"/>
      <c r="F1" s="610"/>
      <c r="G1" s="623"/>
      <c r="H1" s="18"/>
    </row>
    <row r="2" spans="1:8" ht="15" customHeight="1">
      <c r="A2" s="624" t="s">
        <v>1452</v>
      </c>
      <c r="B2" s="610"/>
      <c r="C2" s="610"/>
      <c r="D2" s="610"/>
      <c r="E2" s="610"/>
      <c r="F2" s="610"/>
      <c r="G2" s="623"/>
      <c r="H2" s="18"/>
    </row>
    <row r="3" spans="1:8" ht="15" customHeight="1">
      <c r="A3" s="624"/>
      <c r="B3" s="610"/>
      <c r="C3" s="610"/>
      <c r="D3" s="610"/>
      <c r="E3" s="610"/>
      <c r="F3" s="610"/>
      <c r="G3" s="623"/>
      <c r="H3" s="18"/>
    </row>
    <row r="4" spans="1:8" ht="15" customHeight="1">
      <c r="A4" s="731" t="s">
        <v>8</v>
      </c>
      <c r="B4" s="731"/>
      <c r="C4" s="610"/>
      <c r="D4" s="610"/>
      <c r="E4" s="610"/>
      <c r="F4" s="610"/>
      <c r="G4" s="623"/>
      <c r="H4" s="18"/>
    </row>
    <row r="5" spans="1:8" ht="15" customHeight="1">
      <c r="A5" s="731" t="s">
        <v>9</v>
      </c>
      <c r="B5" s="731"/>
      <c r="C5" s="731"/>
      <c r="D5" s="613"/>
      <c r="E5" s="610"/>
      <c r="F5" s="610"/>
      <c r="G5" s="623"/>
      <c r="H5" s="18"/>
    </row>
    <row r="6" spans="1:8" ht="15" customHeight="1">
      <c r="A6" s="731" t="s">
        <v>10</v>
      </c>
      <c r="B6" s="731"/>
      <c r="C6" s="731"/>
      <c r="D6" s="609"/>
      <c r="E6" s="609"/>
      <c r="F6" s="610"/>
      <c r="G6" s="623"/>
      <c r="H6" s="18"/>
    </row>
    <row r="7" spans="1:8" ht="15" customHeight="1">
      <c r="A7" s="609" t="s">
        <v>11</v>
      </c>
      <c r="B7" s="610"/>
      <c r="C7" s="610"/>
      <c r="D7" s="610"/>
      <c r="E7" s="610"/>
      <c r="F7" s="610"/>
      <c r="G7" s="623"/>
      <c r="H7" s="18"/>
    </row>
    <row r="8" spans="1:8" ht="15" customHeight="1">
      <c r="A8" s="625"/>
      <c r="B8" s="610"/>
      <c r="C8" s="626" t="s">
        <v>1453</v>
      </c>
      <c r="D8" s="625"/>
      <c r="E8" s="625"/>
      <c r="F8" s="625"/>
      <c r="G8" s="627"/>
      <c r="H8" s="15"/>
    </row>
    <row r="9" spans="1:8" ht="15" customHeight="1">
      <c r="A9" s="610" t="s">
        <v>12</v>
      </c>
      <c r="B9" s="610"/>
      <c r="C9" s="610"/>
      <c r="D9" s="610"/>
      <c r="E9" s="610"/>
      <c r="F9" s="610"/>
      <c r="G9" s="623"/>
      <c r="H9" s="18"/>
    </row>
    <row r="10" spans="1:8" ht="15" customHeight="1">
      <c r="A10" s="625" t="s">
        <v>13</v>
      </c>
      <c r="B10" s="625"/>
      <c r="C10" s="625"/>
      <c r="D10" s="625"/>
      <c r="E10" s="625"/>
      <c r="F10" s="625"/>
      <c r="G10" s="627"/>
      <c r="H10" s="15"/>
    </row>
    <row r="11" spans="1:8" ht="15" customHeight="1">
      <c r="A11" s="609" t="s">
        <v>125</v>
      </c>
      <c r="B11" s="611"/>
      <c r="C11" s="611" t="s">
        <v>14</v>
      </c>
      <c r="D11" s="611" t="s">
        <v>0</v>
      </c>
      <c r="E11" s="611" t="s">
        <v>15</v>
      </c>
      <c r="F11" s="611" t="s">
        <v>1</v>
      </c>
      <c r="G11" s="628"/>
      <c r="H11" s="18"/>
    </row>
    <row r="12" spans="1:8" ht="15" customHeight="1">
      <c r="A12" s="610" t="s">
        <v>16</v>
      </c>
      <c r="B12" s="629" t="s">
        <v>17</v>
      </c>
      <c r="C12" s="630">
        <v>4271</v>
      </c>
      <c r="D12" s="631">
        <v>213094</v>
      </c>
      <c r="E12" s="632">
        <v>43803305</v>
      </c>
      <c r="F12" s="633">
        <f>E12/D12</f>
        <v>205.55860324551605</v>
      </c>
      <c r="G12" s="623"/>
      <c r="H12" s="19"/>
    </row>
    <row r="13" spans="1:8" ht="15" customHeight="1">
      <c r="A13" s="610" t="s">
        <v>18</v>
      </c>
      <c r="B13" s="629" t="s">
        <v>17</v>
      </c>
      <c r="C13" s="634">
        <v>860</v>
      </c>
      <c r="D13" s="635">
        <v>42926</v>
      </c>
      <c r="E13" s="636">
        <v>8917225.2</v>
      </c>
      <c r="F13" s="633">
        <f>E13/D13</f>
        <v>207.73482737734705</v>
      </c>
      <c r="G13" s="623"/>
      <c r="H13" s="19"/>
    </row>
    <row r="14" spans="1:8" ht="15" customHeight="1">
      <c r="A14" s="610" t="s">
        <v>19</v>
      </c>
      <c r="B14" s="629"/>
      <c r="C14" s="637">
        <f>C12+C13</f>
        <v>5131</v>
      </c>
      <c r="D14" s="638">
        <f>D12+D13</f>
        <v>256020</v>
      </c>
      <c r="E14" s="639">
        <f>E12+E13</f>
        <v>52720530.2</v>
      </c>
      <c r="F14" s="640">
        <f>E14/D14</f>
        <v>205.92348332161552</v>
      </c>
      <c r="G14" s="623"/>
      <c r="H14" s="18"/>
    </row>
    <row r="15" spans="1:8" ht="15" customHeight="1">
      <c r="A15" s="609" t="s">
        <v>20</v>
      </c>
      <c r="B15" s="611"/>
      <c r="C15" s="611" t="s">
        <v>14</v>
      </c>
      <c r="D15" s="611" t="s">
        <v>0</v>
      </c>
      <c r="E15" s="611" t="s">
        <v>15</v>
      </c>
      <c r="F15" s="611" t="s">
        <v>1</v>
      </c>
      <c r="G15" s="623"/>
      <c r="H15" s="18"/>
    </row>
    <row r="16" spans="1:8" ht="15" customHeight="1">
      <c r="A16" s="610" t="s">
        <v>16</v>
      </c>
      <c r="B16" s="629" t="s">
        <v>21</v>
      </c>
      <c r="C16" s="630">
        <v>1</v>
      </c>
      <c r="D16" s="631">
        <v>10</v>
      </c>
      <c r="E16" s="632">
        <v>13000</v>
      </c>
      <c r="F16" s="633">
        <f>E16/D16</f>
        <v>1300</v>
      </c>
      <c r="G16" s="623"/>
      <c r="H16" s="18"/>
    </row>
    <row r="17" spans="1:8" ht="15" customHeight="1">
      <c r="A17" s="610" t="s">
        <v>19</v>
      </c>
      <c r="B17" s="629"/>
      <c r="C17" s="637">
        <f>SUM(C16)</f>
        <v>1</v>
      </c>
      <c r="D17" s="638">
        <f>SUM(D16)</f>
        <v>10</v>
      </c>
      <c r="E17" s="641">
        <f>SUM(E16)</f>
        <v>13000</v>
      </c>
      <c r="F17" s="642">
        <f>E17/D17</f>
        <v>1300</v>
      </c>
      <c r="G17" s="623"/>
      <c r="H17" s="18"/>
    </row>
    <row r="18" spans="1:8" ht="15" customHeight="1">
      <c r="A18" s="610" t="s">
        <v>1151</v>
      </c>
      <c r="B18" s="629"/>
      <c r="C18" s="637">
        <f>C17+C14</f>
        <v>5132</v>
      </c>
      <c r="D18" s="643">
        <f>D17+D14</f>
        <v>256030</v>
      </c>
      <c r="E18" s="644">
        <f>E17+E14</f>
        <v>52733530.2</v>
      </c>
      <c r="F18" s="642">
        <f>E18/D18</f>
        <v>205.96621567785027</v>
      </c>
      <c r="G18" s="623"/>
      <c r="H18" s="18"/>
    </row>
    <row r="19" spans="1:8" ht="15" customHeight="1">
      <c r="A19" s="645"/>
      <c r="B19" s="629"/>
      <c r="C19" s="646"/>
      <c r="D19" s="647"/>
      <c r="E19" s="616"/>
      <c r="F19" s="648"/>
      <c r="G19" s="623"/>
      <c r="H19" s="18"/>
    </row>
    <row r="20" spans="1:8" ht="15" customHeight="1">
      <c r="A20" s="609" t="s">
        <v>1181</v>
      </c>
      <c r="B20" s="611"/>
      <c r="C20" s="611" t="s">
        <v>14</v>
      </c>
      <c r="D20" s="611" t="s">
        <v>0</v>
      </c>
      <c r="E20" s="611" t="s">
        <v>15</v>
      </c>
      <c r="F20" s="611" t="s">
        <v>1</v>
      </c>
      <c r="G20" s="623"/>
      <c r="H20" s="18"/>
    </row>
    <row r="21" spans="1:8" ht="15" customHeight="1">
      <c r="A21" s="610" t="s">
        <v>16</v>
      </c>
      <c r="B21" s="629" t="s">
        <v>17</v>
      </c>
      <c r="C21" s="630"/>
      <c r="D21" s="631"/>
      <c r="E21" s="632"/>
      <c r="F21" s="649" t="e">
        <f>E21/D21</f>
        <v>#DIV/0!</v>
      </c>
      <c r="G21" s="623"/>
      <c r="H21" s="18"/>
    </row>
    <row r="22" spans="1:8" ht="15" customHeight="1">
      <c r="A22" s="610" t="s">
        <v>18</v>
      </c>
      <c r="B22" s="629" t="s">
        <v>17</v>
      </c>
      <c r="C22" s="634"/>
      <c r="D22" s="635"/>
      <c r="E22" s="636"/>
      <c r="F22" s="650" t="e">
        <f>E22/D22</f>
        <v>#DIV/0!</v>
      </c>
      <c r="G22" s="623"/>
      <c r="H22" s="18"/>
    </row>
    <row r="23" spans="1:8" ht="15" customHeight="1">
      <c r="A23" s="610" t="s">
        <v>19</v>
      </c>
      <c r="B23" s="629"/>
      <c r="C23" s="651">
        <f>C21+C22</f>
        <v>0</v>
      </c>
      <c r="D23" s="635">
        <f>D21+D22</f>
        <v>0</v>
      </c>
      <c r="E23" s="636">
        <f>E21+E22</f>
        <v>0</v>
      </c>
      <c r="F23" s="652" t="e">
        <f>E23/D23</f>
        <v>#DIV/0!</v>
      </c>
      <c r="G23" s="623"/>
      <c r="H23" s="18"/>
    </row>
    <row r="24" spans="1:8" ht="15" customHeight="1">
      <c r="A24" s="610"/>
      <c r="B24" s="629"/>
      <c r="C24" s="646"/>
      <c r="D24" s="647"/>
      <c r="E24" s="616"/>
      <c r="F24" s="648"/>
      <c r="G24" s="623"/>
      <c r="H24" s="18"/>
    </row>
    <row r="25" spans="1:8" ht="15" customHeight="1">
      <c r="A25" s="609" t="s">
        <v>126</v>
      </c>
      <c r="B25" s="611"/>
      <c r="C25" s="611" t="s">
        <v>14</v>
      </c>
      <c r="D25" s="611" t="s">
        <v>0</v>
      </c>
      <c r="E25" s="611" t="s">
        <v>15</v>
      </c>
      <c r="F25" s="611" t="s">
        <v>1</v>
      </c>
      <c r="G25" s="623"/>
      <c r="H25" s="18"/>
    </row>
    <row r="26" spans="1:8" ht="15" customHeight="1">
      <c r="A26" s="610" t="s">
        <v>16</v>
      </c>
      <c r="B26" s="629" t="s">
        <v>17</v>
      </c>
      <c r="C26" s="630"/>
      <c r="D26" s="631"/>
      <c r="E26" s="632"/>
      <c r="F26" s="633"/>
      <c r="G26" s="623"/>
      <c r="H26" s="18"/>
    </row>
    <row r="27" spans="1:8" ht="15" customHeight="1">
      <c r="A27" s="610" t="s">
        <v>18</v>
      </c>
      <c r="B27" s="629" t="s">
        <v>17</v>
      </c>
      <c r="C27" s="653"/>
      <c r="D27" s="654"/>
      <c r="E27" s="620"/>
      <c r="F27" s="655"/>
      <c r="G27" s="623"/>
      <c r="H27" s="18"/>
    </row>
    <row r="28" spans="1:8" ht="15" customHeight="1">
      <c r="A28" s="610" t="s">
        <v>19</v>
      </c>
      <c r="B28" s="629"/>
      <c r="C28" s="651">
        <f>C26+C27</f>
        <v>0</v>
      </c>
      <c r="D28" s="651">
        <f>D26+D27</f>
        <v>0</v>
      </c>
      <c r="E28" s="656">
        <f>E26+E27</f>
        <v>0</v>
      </c>
      <c r="F28" s="649" t="e">
        <f>E28/D28</f>
        <v>#DIV/0!</v>
      </c>
      <c r="G28" s="623"/>
      <c r="H28" s="18"/>
    </row>
    <row r="29" spans="1:8" ht="15" customHeight="1">
      <c r="A29" s="610" t="s">
        <v>76</v>
      </c>
      <c r="B29" s="629" t="s">
        <v>21</v>
      </c>
      <c r="C29" s="634"/>
      <c r="D29" s="635"/>
      <c r="E29" s="636"/>
      <c r="F29" s="657"/>
      <c r="G29" s="623"/>
      <c r="H29" s="18"/>
    </row>
    <row r="30" spans="1:8" ht="15" customHeight="1">
      <c r="A30" s="610" t="s">
        <v>19</v>
      </c>
      <c r="B30" s="629"/>
      <c r="C30" s="651">
        <f>C26+C27+C29</f>
        <v>0</v>
      </c>
      <c r="D30" s="651">
        <f>D26+D27+D29</f>
        <v>0</v>
      </c>
      <c r="E30" s="656">
        <f>E26+E27+E29</f>
        <v>0</v>
      </c>
      <c r="F30" s="633" t="e">
        <f>E30/D30</f>
        <v>#DIV/0!</v>
      </c>
      <c r="G30" s="623"/>
      <c r="H30" s="18"/>
    </row>
    <row r="31" spans="1:8" ht="15" customHeight="1">
      <c r="A31" s="610" t="s">
        <v>22</v>
      </c>
      <c r="B31" s="629"/>
      <c r="C31" s="637">
        <f>C30+C14+C17+C23</f>
        <v>5132</v>
      </c>
      <c r="D31" s="638">
        <f>D30+D14+D17+D23</f>
        <v>256030</v>
      </c>
      <c r="E31" s="641">
        <f>E14+E17+E23+E28+E29</f>
        <v>52733530.2</v>
      </c>
      <c r="F31" s="640">
        <f>E31/D31</f>
        <v>205.96621567785027</v>
      </c>
      <c r="G31" s="658"/>
      <c r="H31" s="18"/>
    </row>
    <row r="32" spans="1:8" ht="15" customHeight="1">
      <c r="A32" s="610"/>
      <c r="B32" s="629"/>
      <c r="C32" s="646"/>
      <c r="D32" s="647"/>
      <c r="E32" s="659"/>
      <c r="F32" s="648"/>
      <c r="G32" s="660"/>
      <c r="H32" s="18"/>
    </row>
    <row r="33" spans="1:8" ht="15" customHeight="1">
      <c r="A33" s="610"/>
      <c r="B33" s="629"/>
      <c r="C33" s="646"/>
      <c r="D33" s="618" t="str">
        <f>'uptodate sale28'!C63</f>
        <v>Sale No. 28</v>
      </c>
      <c r="E33" s="659"/>
      <c r="F33" s="648"/>
      <c r="G33" s="660"/>
      <c r="H33" s="18"/>
    </row>
    <row r="34" spans="1:8" ht="15" customHeight="1">
      <c r="A34" s="609" t="s">
        <v>23</v>
      </c>
      <c r="B34" s="610"/>
      <c r="C34" s="611" t="s">
        <v>14</v>
      </c>
      <c r="D34" s="611" t="s">
        <v>0</v>
      </c>
      <c r="E34" s="612" t="s">
        <v>1</v>
      </c>
      <c r="F34" s="612" t="s">
        <v>2</v>
      </c>
      <c r="G34" s="660"/>
      <c r="H34" s="18"/>
    </row>
    <row r="35" spans="1:8" ht="15" customHeight="1">
      <c r="A35" s="613" t="s">
        <v>24</v>
      </c>
      <c r="B35" s="610"/>
      <c r="C35" s="614">
        <v>0</v>
      </c>
      <c r="D35" s="615">
        <v>0</v>
      </c>
      <c r="E35" s="616">
        <v>0</v>
      </c>
      <c r="F35" s="617">
        <v>0</v>
      </c>
      <c r="G35" s="660"/>
      <c r="H35" s="18"/>
    </row>
    <row r="36" spans="1:8" ht="15" customHeight="1">
      <c r="A36" s="613" t="s">
        <v>127</v>
      </c>
      <c r="B36" s="610"/>
      <c r="C36" s="618">
        <v>5132</v>
      </c>
      <c r="D36" s="619">
        <v>256030</v>
      </c>
      <c r="E36" s="620">
        <v>205.97</v>
      </c>
      <c r="F36" s="621">
        <v>1</v>
      </c>
      <c r="G36" s="623"/>
      <c r="H36" s="18"/>
    </row>
    <row r="37" spans="1:8" ht="15" customHeight="1">
      <c r="A37" s="613" t="s">
        <v>25</v>
      </c>
      <c r="B37" s="610"/>
      <c r="C37" s="618">
        <f>C36+C35</f>
        <v>5132</v>
      </c>
      <c r="D37" s="622">
        <f>D36+D35</f>
        <v>256030</v>
      </c>
      <c r="E37" s="620">
        <f>F31</f>
        <v>205.96621567785027</v>
      </c>
      <c r="F37" s="621">
        <v>1</v>
      </c>
      <c r="G37" s="623"/>
      <c r="H37" s="18"/>
    </row>
    <row r="38" spans="1:8" ht="15" customHeight="1">
      <c r="A38" s="645"/>
      <c r="B38" s="610"/>
      <c r="C38" s="618"/>
      <c r="D38" s="619"/>
      <c r="E38" s="661"/>
      <c r="F38" s="621"/>
      <c r="G38" s="623"/>
      <c r="H38" s="18"/>
    </row>
    <row r="39" spans="1:8" ht="15" customHeight="1">
      <c r="A39" s="613"/>
      <c r="B39" s="610"/>
      <c r="C39" s="618"/>
      <c r="D39" s="622"/>
      <c r="E39" s="662"/>
      <c r="F39" s="621"/>
      <c r="G39" s="623"/>
      <c r="H39" s="18"/>
    </row>
    <row r="40" spans="1:8" ht="15" customHeight="1">
      <c r="A40" s="610" t="s">
        <v>26</v>
      </c>
      <c r="B40" s="610"/>
      <c r="C40" s="610"/>
      <c r="D40" s="610"/>
      <c r="E40" s="610"/>
      <c r="F40" s="663"/>
      <c r="G40" s="623"/>
      <c r="H40" s="18"/>
    </row>
    <row r="41" spans="1:8" ht="15" customHeight="1">
      <c r="A41" s="610"/>
      <c r="B41" s="610"/>
      <c r="C41" s="610"/>
      <c r="D41" s="610"/>
      <c r="E41" s="610" t="s">
        <v>27</v>
      </c>
      <c r="F41" s="610"/>
      <c r="G41" s="623"/>
      <c r="H41" s="18"/>
    </row>
    <row r="42" spans="1:8" ht="15" customHeight="1">
      <c r="A42" s="610" t="s">
        <v>28</v>
      </c>
      <c r="B42" s="610"/>
      <c r="C42" s="610"/>
      <c r="D42" s="610" t="s">
        <v>29</v>
      </c>
      <c r="E42" s="610"/>
      <c r="F42" s="610"/>
      <c r="G42" s="623"/>
      <c r="H42" s="18"/>
    </row>
    <row r="43" spans="1:8" ht="15" customHeight="1">
      <c r="A43" s="610" t="s">
        <v>30</v>
      </c>
      <c r="B43" s="610"/>
      <c r="C43" s="610"/>
      <c r="D43" s="610"/>
      <c r="E43" s="610"/>
      <c r="F43" s="610"/>
      <c r="G43" s="623"/>
      <c r="H43" s="18"/>
    </row>
    <row r="44" spans="1:7" ht="15" customHeight="1">
      <c r="A44" s="610" t="s">
        <v>31</v>
      </c>
      <c r="B44" s="610"/>
      <c r="C44" s="610"/>
      <c r="D44" s="610"/>
      <c r="E44" s="610"/>
      <c r="F44" s="610"/>
      <c r="G44" s="664"/>
    </row>
    <row r="45" spans="1:7" ht="15" customHeight="1">
      <c r="A45" s="610" t="s">
        <v>32</v>
      </c>
      <c r="B45" s="610"/>
      <c r="C45" s="610"/>
      <c r="D45" s="610"/>
      <c r="E45" s="610"/>
      <c r="F45" s="610"/>
      <c r="G45" s="664"/>
    </row>
    <row r="46" spans="1:7" ht="15" customHeight="1">
      <c r="A46" s="610" t="s">
        <v>33</v>
      </c>
      <c r="B46" s="610"/>
      <c r="C46" s="610"/>
      <c r="D46" s="610"/>
      <c r="E46" s="610"/>
      <c r="F46" s="610"/>
      <c r="G46" s="664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&amp;L&amp;D&amp;RProduce Brokers Limited
1349/A, North Agrabad, D.T. Road Askarabad (1st floor)
Chattogram-4224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94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8" customHeight="1">
      <c r="A1" s="105" t="s">
        <v>882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8" customHeight="1">
      <c r="A2" s="111" t="s">
        <v>883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8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8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8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8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8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8" customHeight="1">
      <c r="A8" s="114" t="s">
        <v>884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8" customHeight="1">
      <c r="A9" s="114"/>
      <c r="B9" s="370"/>
      <c r="C9" s="397" t="s">
        <v>885</v>
      </c>
      <c r="D9" s="115"/>
      <c r="E9" s="397"/>
      <c r="F9" s="115"/>
      <c r="G9" s="403"/>
      <c r="H9" s="371"/>
      <c r="I9" s="393"/>
      <c r="J9" s="210"/>
    </row>
    <row r="10" spans="1:10" ht="18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8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8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8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8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8" customHeight="1">
      <c r="A15" s="131" t="s">
        <v>36</v>
      </c>
      <c r="B15" s="132">
        <v>858</v>
      </c>
      <c r="C15" s="133">
        <v>42796.5</v>
      </c>
      <c r="D15" s="382">
        <v>50</v>
      </c>
      <c r="E15" s="133">
        <v>2495.8</v>
      </c>
      <c r="F15" s="382">
        <v>908</v>
      </c>
      <c r="G15" s="133">
        <v>45292.3</v>
      </c>
      <c r="H15" s="134" t="s">
        <v>886</v>
      </c>
      <c r="I15" s="134">
        <v>170.84</v>
      </c>
      <c r="J15" s="210"/>
    </row>
    <row r="16" spans="1:10" ht="18" customHeight="1">
      <c r="A16" s="131" t="s">
        <v>768</v>
      </c>
      <c r="B16" s="132">
        <v>30</v>
      </c>
      <c r="C16" s="133">
        <v>1496.5</v>
      </c>
      <c r="D16" s="382">
        <v>0</v>
      </c>
      <c r="E16" s="133">
        <v>0</v>
      </c>
      <c r="F16" s="382">
        <v>30</v>
      </c>
      <c r="G16" s="133">
        <v>1496.5</v>
      </c>
      <c r="H16" s="134" t="s">
        <v>887</v>
      </c>
      <c r="I16" s="134">
        <v>137</v>
      </c>
      <c r="J16" s="210"/>
    </row>
    <row r="17" spans="1:10" ht="18" customHeight="1">
      <c r="A17" s="131" t="s">
        <v>213</v>
      </c>
      <c r="B17" s="132">
        <v>5</v>
      </c>
      <c r="C17" s="133">
        <v>249.5</v>
      </c>
      <c r="D17" s="382">
        <v>20</v>
      </c>
      <c r="E17" s="133">
        <v>998</v>
      </c>
      <c r="F17" s="382">
        <v>25</v>
      </c>
      <c r="G17" s="133">
        <v>1247.5</v>
      </c>
      <c r="H17" s="134" t="s">
        <v>888</v>
      </c>
      <c r="I17" s="134">
        <v>169.6</v>
      </c>
      <c r="J17" s="210"/>
    </row>
    <row r="18" spans="1:10" ht="18" customHeight="1">
      <c r="A18" s="131" t="s">
        <v>37</v>
      </c>
      <c r="B18" s="132">
        <v>34</v>
      </c>
      <c r="C18" s="133">
        <v>1699</v>
      </c>
      <c r="D18" s="382">
        <v>0</v>
      </c>
      <c r="E18" s="133">
        <v>0</v>
      </c>
      <c r="F18" s="382">
        <v>34</v>
      </c>
      <c r="G18" s="133">
        <v>1699</v>
      </c>
      <c r="H18" s="134" t="s">
        <v>889</v>
      </c>
      <c r="I18" s="134">
        <v>300.83</v>
      </c>
      <c r="J18" s="210"/>
    </row>
    <row r="19" spans="1:10" ht="18" customHeight="1">
      <c r="A19" s="131" t="s">
        <v>586</v>
      </c>
      <c r="B19" s="132">
        <v>5</v>
      </c>
      <c r="C19" s="133">
        <v>250</v>
      </c>
      <c r="D19" s="382">
        <v>0</v>
      </c>
      <c r="E19" s="133">
        <v>0</v>
      </c>
      <c r="F19" s="382">
        <v>5</v>
      </c>
      <c r="G19" s="133">
        <v>250</v>
      </c>
      <c r="H19" s="134">
        <v>77000</v>
      </c>
      <c r="I19" s="134">
        <v>308</v>
      </c>
      <c r="J19" s="210"/>
    </row>
    <row r="20" spans="1:10" ht="18" customHeight="1">
      <c r="A20" s="131" t="s">
        <v>74</v>
      </c>
      <c r="B20" s="132">
        <v>105</v>
      </c>
      <c r="C20" s="133">
        <v>5239.5</v>
      </c>
      <c r="D20" s="382">
        <v>0</v>
      </c>
      <c r="E20" s="133">
        <v>0</v>
      </c>
      <c r="F20" s="382">
        <v>105</v>
      </c>
      <c r="G20" s="133">
        <v>5239.5</v>
      </c>
      <c r="H20" s="134" t="s">
        <v>890</v>
      </c>
      <c r="I20" s="134">
        <v>196.01</v>
      </c>
      <c r="J20" s="210"/>
    </row>
    <row r="21" spans="1:10" ht="18" customHeight="1">
      <c r="A21" s="131" t="s">
        <v>170</v>
      </c>
      <c r="B21" s="104"/>
      <c r="C21" s="133">
        <v>0</v>
      </c>
      <c r="D21" s="382">
        <v>75</v>
      </c>
      <c r="E21" s="133">
        <v>3743.9</v>
      </c>
      <c r="F21" s="382">
        <v>75</v>
      </c>
      <c r="G21" s="133">
        <v>3743.9</v>
      </c>
      <c r="H21" s="134" t="s">
        <v>891</v>
      </c>
      <c r="I21" s="134">
        <v>190</v>
      </c>
      <c r="J21" s="210"/>
    </row>
    <row r="22" spans="1:10" ht="18" customHeight="1">
      <c r="A22" s="131" t="s">
        <v>219</v>
      </c>
      <c r="B22" s="132">
        <v>230</v>
      </c>
      <c r="C22" s="133">
        <v>11465.5</v>
      </c>
      <c r="D22" s="382">
        <v>0</v>
      </c>
      <c r="E22" s="133">
        <v>0</v>
      </c>
      <c r="F22" s="382">
        <v>230</v>
      </c>
      <c r="G22" s="133">
        <v>11465.5</v>
      </c>
      <c r="H22" s="134" t="s">
        <v>892</v>
      </c>
      <c r="I22" s="134">
        <v>143.52</v>
      </c>
      <c r="J22" s="210"/>
    </row>
    <row r="23" spans="1:10" ht="18" customHeight="1">
      <c r="A23" s="131" t="s">
        <v>358</v>
      </c>
      <c r="B23" s="132">
        <v>40</v>
      </c>
      <c r="C23" s="133">
        <v>1995.5</v>
      </c>
      <c r="D23" s="382">
        <v>0</v>
      </c>
      <c r="E23" s="133">
        <v>0</v>
      </c>
      <c r="F23" s="382">
        <v>40</v>
      </c>
      <c r="G23" s="133">
        <v>1995.5</v>
      </c>
      <c r="H23" s="134" t="s">
        <v>893</v>
      </c>
      <c r="I23" s="134">
        <v>141</v>
      </c>
      <c r="J23" s="210"/>
    </row>
    <row r="24" spans="1:10" ht="18" customHeight="1">
      <c r="A24" s="131" t="s">
        <v>40</v>
      </c>
      <c r="B24" s="132">
        <v>25</v>
      </c>
      <c r="C24" s="133">
        <v>1248.5</v>
      </c>
      <c r="D24" s="382">
        <v>0</v>
      </c>
      <c r="E24" s="133">
        <v>0</v>
      </c>
      <c r="F24" s="382">
        <v>25</v>
      </c>
      <c r="G24" s="133">
        <v>1248.5</v>
      </c>
      <c r="H24" s="134" t="s">
        <v>894</v>
      </c>
      <c r="I24" s="134">
        <v>153.79</v>
      </c>
      <c r="J24" s="210"/>
    </row>
    <row r="25" spans="1:10" ht="18" customHeight="1">
      <c r="A25" s="131" t="s">
        <v>41</v>
      </c>
      <c r="B25" s="132">
        <v>21</v>
      </c>
      <c r="C25" s="133">
        <v>1048.5</v>
      </c>
      <c r="D25" s="382">
        <v>0</v>
      </c>
      <c r="E25" s="133">
        <v>0</v>
      </c>
      <c r="F25" s="382">
        <v>21</v>
      </c>
      <c r="G25" s="133">
        <v>1048.5</v>
      </c>
      <c r="H25" s="134" t="s">
        <v>895</v>
      </c>
      <c r="I25" s="134">
        <v>305</v>
      </c>
      <c r="J25" s="210"/>
    </row>
    <row r="26" spans="1:10" ht="18" customHeight="1">
      <c r="A26" s="131" t="s">
        <v>176</v>
      </c>
      <c r="B26" s="132">
        <v>110</v>
      </c>
      <c r="C26" s="133">
        <v>5488</v>
      </c>
      <c r="D26" s="382">
        <v>0</v>
      </c>
      <c r="E26" s="133">
        <v>0</v>
      </c>
      <c r="F26" s="382">
        <v>110</v>
      </c>
      <c r="G26" s="133">
        <v>5488</v>
      </c>
      <c r="H26" s="134" t="s">
        <v>896</v>
      </c>
      <c r="I26" s="134">
        <v>157.18</v>
      </c>
      <c r="J26" s="210"/>
    </row>
    <row r="27" spans="1:10" ht="18" customHeight="1">
      <c r="A27" s="131" t="s">
        <v>42</v>
      </c>
      <c r="B27" s="132">
        <v>150</v>
      </c>
      <c r="C27" s="133">
        <v>7482</v>
      </c>
      <c r="D27" s="382">
        <v>30</v>
      </c>
      <c r="E27" s="133">
        <v>1497.6</v>
      </c>
      <c r="F27" s="382">
        <v>180</v>
      </c>
      <c r="G27" s="133">
        <v>8979.6</v>
      </c>
      <c r="H27" s="134" t="s">
        <v>897</v>
      </c>
      <c r="I27" s="134">
        <v>179.99</v>
      </c>
      <c r="J27" s="210"/>
    </row>
    <row r="28" spans="1:10" ht="18" customHeight="1">
      <c r="A28" s="131" t="s">
        <v>43</v>
      </c>
      <c r="B28" s="132">
        <v>560</v>
      </c>
      <c r="C28" s="133">
        <v>27944.5</v>
      </c>
      <c r="D28" s="382">
        <v>140</v>
      </c>
      <c r="E28" s="133">
        <v>6988.9</v>
      </c>
      <c r="F28" s="382">
        <v>700</v>
      </c>
      <c r="G28" s="133">
        <v>34933.4</v>
      </c>
      <c r="H28" s="134" t="s">
        <v>898</v>
      </c>
      <c r="I28" s="134">
        <v>187.15</v>
      </c>
      <c r="J28" s="210"/>
    </row>
    <row r="29" spans="1:10" ht="18" customHeight="1">
      <c r="A29" s="131" t="s">
        <v>45</v>
      </c>
      <c r="B29" s="132">
        <v>40</v>
      </c>
      <c r="C29" s="133">
        <v>1995.5</v>
      </c>
      <c r="D29" s="382">
        <v>20</v>
      </c>
      <c r="E29" s="133">
        <v>998.4</v>
      </c>
      <c r="F29" s="382">
        <v>60</v>
      </c>
      <c r="G29" s="133">
        <v>2993.9</v>
      </c>
      <c r="H29" s="134" t="s">
        <v>899</v>
      </c>
      <c r="I29" s="134">
        <v>181.4</v>
      </c>
      <c r="J29" s="210"/>
    </row>
    <row r="30" spans="1:10" ht="18" customHeight="1">
      <c r="A30" s="131" t="s">
        <v>687</v>
      </c>
      <c r="B30" s="132">
        <v>10</v>
      </c>
      <c r="C30" s="133">
        <v>499.5</v>
      </c>
      <c r="D30" s="382">
        <v>0</v>
      </c>
      <c r="E30" s="133">
        <v>0</v>
      </c>
      <c r="F30" s="382">
        <v>10</v>
      </c>
      <c r="G30" s="133">
        <v>499.5</v>
      </c>
      <c r="H30" s="134">
        <v>69930</v>
      </c>
      <c r="I30" s="134">
        <v>140</v>
      </c>
      <c r="J30" s="210"/>
    </row>
    <row r="31" spans="1:10" ht="18" customHeight="1">
      <c r="A31" s="131" t="s">
        <v>183</v>
      </c>
      <c r="B31" s="132">
        <v>24</v>
      </c>
      <c r="C31" s="133">
        <v>1196.5</v>
      </c>
      <c r="D31" s="382">
        <v>5</v>
      </c>
      <c r="E31" s="133">
        <v>249.5</v>
      </c>
      <c r="F31" s="382">
        <v>29</v>
      </c>
      <c r="G31" s="133">
        <v>1446</v>
      </c>
      <c r="H31" s="134" t="s">
        <v>900</v>
      </c>
      <c r="I31" s="134">
        <v>251.53</v>
      </c>
      <c r="J31" s="210"/>
    </row>
    <row r="32" spans="1:10" ht="18" customHeight="1">
      <c r="A32" s="131" t="s">
        <v>55</v>
      </c>
      <c r="B32" s="132">
        <v>31</v>
      </c>
      <c r="C32" s="133">
        <v>1546.5</v>
      </c>
      <c r="D32" s="382">
        <v>4</v>
      </c>
      <c r="E32" s="133">
        <v>199.5</v>
      </c>
      <c r="F32" s="382">
        <v>35</v>
      </c>
      <c r="G32" s="133">
        <v>1746</v>
      </c>
      <c r="H32" s="134" t="s">
        <v>901</v>
      </c>
      <c r="I32" s="134">
        <v>246.95</v>
      </c>
      <c r="J32" s="210"/>
    </row>
    <row r="33" spans="1:10" ht="18" customHeight="1">
      <c r="A33" s="131" t="s">
        <v>186</v>
      </c>
      <c r="B33" s="104"/>
      <c r="C33" s="133">
        <v>0</v>
      </c>
      <c r="D33" s="382">
        <v>14</v>
      </c>
      <c r="E33" s="133">
        <v>699</v>
      </c>
      <c r="F33" s="382">
        <v>14</v>
      </c>
      <c r="G33" s="133">
        <v>699</v>
      </c>
      <c r="H33" s="134">
        <v>95860</v>
      </c>
      <c r="I33" s="134">
        <v>137.14</v>
      </c>
      <c r="J33" s="210"/>
    </row>
    <row r="34" spans="1:10" ht="18" customHeight="1">
      <c r="A34" s="131" t="s">
        <v>400</v>
      </c>
      <c r="B34" s="104"/>
      <c r="C34" s="133">
        <v>0</v>
      </c>
      <c r="D34" s="382">
        <v>15</v>
      </c>
      <c r="E34" s="133">
        <v>749</v>
      </c>
      <c r="F34" s="382">
        <v>15</v>
      </c>
      <c r="G34" s="133">
        <v>749</v>
      </c>
      <c r="H34" s="134" t="s">
        <v>902</v>
      </c>
      <c r="I34" s="134">
        <v>228.32</v>
      </c>
      <c r="J34" s="210"/>
    </row>
    <row r="35" spans="1:10" ht="18" customHeight="1">
      <c r="A35" s="131" t="s">
        <v>187</v>
      </c>
      <c r="B35" s="132">
        <v>205</v>
      </c>
      <c r="C35" s="133">
        <v>10221.5</v>
      </c>
      <c r="D35" s="382">
        <v>20</v>
      </c>
      <c r="E35" s="133">
        <v>998.4</v>
      </c>
      <c r="F35" s="382">
        <v>225</v>
      </c>
      <c r="G35" s="133">
        <v>11219.9</v>
      </c>
      <c r="H35" s="134" t="s">
        <v>903</v>
      </c>
      <c r="I35" s="134">
        <v>175.85</v>
      </c>
      <c r="J35" s="210"/>
    </row>
    <row r="36" spans="1:10" ht="18" customHeight="1">
      <c r="A36" s="131" t="s">
        <v>403</v>
      </c>
      <c r="B36" s="132">
        <v>30</v>
      </c>
      <c r="C36" s="133">
        <v>1495.5</v>
      </c>
      <c r="D36" s="382">
        <v>20</v>
      </c>
      <c r="E36" s="133">
        <v>998.4</v>
      </c>
      <c r="F36" s="382">
        <v>50</v>
      </c>
      <c r="G36" s="133">
        <v>2493.9</v>
      </c>
      <c r="H36" s="134" t="s">
        <v>904</v>
      </c>
      <c r="I36" s="134">
        <v>181.42</v>
      </c>
      <c r="J36" s="210"/>
    </row>
    <row r="37" spans="1:10" ht="18" customHeight="1">
      <c r="A37" s="131" t="s">
        <v>230</v>
      </c>
      <c r="B37" s="132">
        <v>10</v>
      </c>
      <c r="C37" s="133">
        <v>498.5</v>
      </c>
      <c r="D37" s="382">
        <v>0</v>
      </c>
      <c r="E37" s="133">
        <v>0</v>
      </c>
      <c r="F37" s="382">
        <v>10</v>
      </c>
      <c r="G37" s="133">
        <v>498.5</v>
      </c>
      <c r="H37" s="134" t="s">
        <v>905</v>
      </c>
      <c r="I37" s="134">
        <v>313</v>
      </c>
      <c r="J37" s="210"/>
    </row>
    <row r="38" spans="1:10" ht="18" customHeight="1">
      <c r="A38" s="131" t="s">
        <v>46</v>
      </c>
      <c r="B38" s="132">
        <v>550</v>
      </c>
      <c r="C38" s="133">
        <v>27413</v>
      </c>
      <c r="D38" s="382">
        <v>110</v>
      </c>
      <c r="E38" s="133">
        <v>5491.3</v>
      </c>
      <c r="F38" s="382">
        <v>660</v>
      </c>
      <c r="G38" s="133">
        <v>32904.3</v>
      </c>
      <c r="H38" s="134" t="s">
        <v>906</v>
      </c>
      <c r="I38" s="134">
        <v>190.05</v>
      </c>
      <c r="J38" s="210"/>
    </row>
    <row r="39" spans="1:10" ht="18" customHeight="1">
      <c r="A39" s="131" t="s">
        <v>47</v>
      </c>
      <c r="B39" s="132">
        <v>70</v>
      </c>
      <c r="C39" s="133">
        <v>3489.5</v>
      </c>
      <c r="D39" s="382">
        <v>0</v>
      </c>
      <c r="E39" s="133">
        <v>0</v>
      </c>
      <c r="F39" s="382">
        <v>70</v>
      </c>
      <c r="G39" s="133">
        <v>3489.5</v>
      </c>
      <c r="H39" s="134" t="s">
        <v>907</v>
      </c>
      <c r="I39" s="134">
        <v>143.57</v>
      </c>
      <c r="J39" s="210"/>
    </row>
    <row r="40" spans="1:10" ht="18" customHeight="1">
      <c r="A40" s="131" t="s">
        <v>112</v>
      </c>
      <c r="B40" s="132">
        <v>10</v>
      </c>
      <c r="C40" s="133">
        <v>498.5</v>
      </c>
      <c r="D40" s="382">
        <v>0</v>
      </c>
      <c r="E40" s="133">
        <v>0</v>
      </c>
      <c r="F40" s="382">
        <v>10</v>
      </c>
      <c r="G40" s="133">
        <v>498.5</v>
      </c>
      <c r="H40" s="134">
        <v>70288.5</v>
      </c>
      <c r="I40" s="134">
        <v>141</v>
      </c>
      <c r="J40" s="210"/>
    </row>
    <row r="41" spans="1:10" ht="18" customHeight="1">
      <c r="A41" s="131" t="s">
        <v>510</v>
      </c>
      <c r="B41" s="132">
        <v>237</v>
      </c>
      <c r="C41" s="133">
        <v>11824.5</v>
      </c>
      <c r="D41" s="382">
        <v>0</v>
      </c>
      <c r="E41" s="133">
        <v>0</v>
      </c>
      <c r="F41" s="382">
        <v>237</v>
      </c>
      <c r="G41" s="133">
        <v>11824.5</v>
      </c>
      <c r="H41" s="134" t="s">
        <v>908</v>
      </c>
      <c r="I41" s="134">
        <v>152.16</v>
      </c>
      <c r="J41" s="210"/>
    </row>
    <row r="42" spans="1:10" ht="18" customHeight="1">
      <c r="A42" s="131" t="s">
        <v>70</v>
      </c>
      <c r="B42" s="132">
        <v>13</v>
      </c>
      <c r="C42" s="133">
        <v>648.5</v>
      </c>
      <c r="D42" s="382">
        <v>0</v>
      </c>
      <c r="E42" s="133">
        <v>0</v>
      </c>
      <c r="F42" s="382">
        <v>13</v>
      </c>
      <c r="G42" s="133">
        <v>648.5</v>
      </c>
      <c r="H42" s="134" t="s">
        <v>909</v>
      </c>
      <c r="I42" s="134">
        <v>308</v>
      </c>
      <c r="J42" s="210"/>
    </row>
    <row r="43" spans="1:10" ht="18" customHeight="1">
      <c r="A43" s="131" t="s">
        <v>51</v>
      </c>
      <c r="B43" s="104"/>
      <c r="C43" s="133">
        <v>0</v>
      </c>
      <c r="D43" s="382">
        <v>15</v>
      </c>
      <c r="E43" s="133">
        <v>748.4</v>
      </c>
      <c r="F43" s="382">
        <v>15</v>
      </c>
      <c r="G43" s="133">
        <v>748.4</v>
      </c>
      <c r="H43" s="134" t="s">
        <v>910</v>
      </c>
      <c r="I43" s="134">
        <v>186.68</v>
      </c>
      <c r="J43" s="210"/>
    </row>
    <row r="44" spans="1:10" ht="18" customHeight="1">
      <c r="A44" s="131" t="s">
        <v>52</v>
      </c>
      <c r="B44" s="132">
        <v>41</v>
      </c>
      <c r="C44" s="133">
        <v>2046.5</v>
      </c>
      <c r="D44" s="382">
        <v>0</v>
      </c>
      <c r="E44" s="133">
        <v>0</v>
      </c>
      <c r="F44" s="382">
        <v>41</v>
      </c>
      <c r="G44" s="133">
        <v>2046.5</v>
      </c>
      <c r="H44" s="134" t="s">
        <v>911</v>
      </c>
      <c r="I44" s="134">
        <v>171.74</v>
      </c>
      <c r="J44" s="210"/>
    </row>
    <row r="45" spans="1:10" ht="18" customHeight="1">
      <c r="A45" s="131" t="s">
        <v>149</v>
      </c>
      <c r="B45" s="132">
        <v>40</v>
      </c>
      <c r="C45" s="133">
        <v>1995.5</v>
      </c>
      <c r="D45" s="382">
        <v>20</v>
      </c>
      <c r="E45" s="133">
        <v>998.4</v>
      </c>
      <c r="F45" s="382">
        <v>60</v>
      </c>
      <c r="G45" s="133">
        <v>2993.9</v>
      </c>
      <c r="H45" s="134" t="s">
        <v>912</v>
      </c>
      <c r="I45" s="134">
        <v>176.59</v>
      </c>
      <c r="J45" s="210"/>
    </row>
    <row r="46" spans="1:10" ht="18" customHeight="1">
      <c r="A46" s="131" t="s">
        <v>198</v>
      </c>
      <c r="B46" s="132">
        <v>280</v>
      </c>
      <c r="C46" s="133">
        <v>13971.5</v>
      </c>
      <c r="D46" s="382">
        <v>60</v>
      </c>
      <c r="E46" s="133">
        <v>2995.2</v>
      </c>
      <c r="F46" s="382">
        <v>340</v>
      </c>
      <c r="G46" s="133">
        <v>16966.7</v>
      </c>
      <c r="H46" s="134" t="s">
        <v>913</v>
      </c>
      <c r="I46" s="134">
        <v>164.44</v>
      </c>
      <c r="J46" s="210"/>
    </row>
    <row r="47" spans="1:10" ht="18" customHeight="1">
      <c r="A47" s="131" t="s">
        <v>707</v>
      </c>
      <c r="B47" s="132">
        <v>30</v>
      </c>
      <c r="C47" s="133">
        <v>1495.5</v>
      </c>
      <c r="D47" s="382">
        <v>0</v>
      </c>
      <c r="E47" s="133">
        <v>0</v>
      </c>
      <c r="F47" s="382">
        <v>30</v>
      </c>
      <c r="G47" s="133">
        <v>1495.5</v>
      </c>
      <c r="H47" s="134" t="s">
        <v>914</v>
      </c>
      <c r="I47" s="134">
        <v>149.33</v>
      </c>
      <c r="J47" s="210"/>
    </row>
    <row r="48" spans="1:10" ht="18" customHeight="1">
      <c r="A48" s="131" t="s">
        <v>374</v>
      </c>
      <c r="B48" s="132">
        <v>22</v>
      </c>
      <c r="C48" s="133">
        <v>1097</v>
      </c>
      <c r="D48" s="382">
        <v>0</v>
      </c>
      <c r="E48" s="133">
        <v>0</v>
      </c>
      <c r="F48" s="382">
        <v>22</v>
      </c>
      <c r="G48" s="133">
        <v>1097</v>
      </c>
      <c r="H48" s="134" t="s">
        <v>915</v>
      </c>
      <c r="I48" s="134">
        <v>306.51</v>
      </c>
      <c r="J48" s="210"/>
    </row>
    <row r="49" spans="1:10" ht="18" customHeight="1">
      <c r="A49" s="131" t="s">
        <v>53</v>
      </c>
      <c r="B49" s="132">
        <v>336</v>
      </c>
      <c r="C49" s="133">
        <v>16764.5</v>
      </c>
      <c r="D49" s="382">
        <v>49</v>
      </c>
      <c r="E49" s="405">
        <v>2446.2999999999997</v>
      </c>
      <c r="F49" s="382">
        <v>385</v>
      </c>
      <c r="G49" s="133">
        <v>19210.8</v>
      </c>
      <c r="H49" s="134">
        <v>3791627.5</v>
      </c>
      <c r="I49" s="134">
        <v>197.3695785703875</v>
      </c>
      <c r="J49" s="210"/>
    </row>
    <row r="50" spans="1:10" ht="18" customHeight="1">
      <c r="A50" s="131" t="s">
        <v>201</v>
      </c>
      <c r="B50" s="132">
        <v>105</v>
      </c>
      <c r="C50" s="133">
        <v>5241</v>
      </c>
      <c r="D50" s="382">
        <v>20</v>
      </c>
      <c r="E50" s="133">
        <v>998.4</v>
      </c>
      <c r="F50" s="382">
        <v>125</v>
      </c>
      <c r="G50" s="133">
        <v>6239.4</v>
      </c>
      <c r="H50" s="134" t="s">
        <v>916</v>
      </c>
      <c r="I50" s="134">
        <v>198.81</v>
      </c>
      <c r="J50" s="210"/>
    </row>
    <row r="51" spans="1:10" ht="18" customHeight="1">
      <c r="A51" s="131" t="s">
        <v>54</v>
      </c>
      <c r="B51" s="104"/>
      <c r="C51" s="133">
        <v>0</v>
      </c>
      <c r="D51" s="382">
        <v>58</v>
      </c>
      <c r="E51" s="133">
        <v>2895</v>
      </c>
      <c r="F51" s="382">
        <v>58</v>
      </c>
      <c r="G51" s="133">
        <v>2895</v>
      </c>
      <c r="H51" s="134" t="s">
        <v>917</v>
      </c>
      <c r="I51" s="134">
        <v>245.02</v>
      </c>
      <c r="J51" s="210"/>
    </row>
    <row r="52" spans="1:10" ht="18" customHeight="1">
      <c r="A52" s="131" t="s">
        <v>617</v>
      </c>
      <c r="B52" s="132">
        <v>10</v>
      </c>
      <c r="C52" s="133">
        <v>498.5</v>
      </c>
      <c r="D52" s="382">
        <v>0</v>
      </c>
      <c r="E52" s="133">
        <v>0</v>
      </c>
      <c r="F52" s="382">
        <v>10</v>
      </c>
      <c r="G52" s="133">
        <v>498.5</v>
      </c>
      <c r="H52" s="134" t="s">
        <v>918</v>
      </c>
      <c r="I52" s="134">
        <v>310</v>
      </c>
      <c r="J52" s="210"/>
    </row>
    <row r="53" spans="1:10" ht="18" customHeight="1">
      <c r="A53" s="131" t="s">
        <v>71</v>
      </c>
      <c r="B53" s="132">
        <v>86</v>
      </c>
      <c r="C53" s="133">
        <v>4292.5</v>
      </c>
      <c r="D53" s="382">
        <v>30</v>
      </c>
      <c r="E53" s="133">
        <v>1497.6</v>
      </c>
      <c r="F53" s="382">
        <v>116</v>
      </c>
      <c r="G53" s="133">
        <v>5790.1</v>
      </c>
      <c r="H53" s="134" t="s">
        <v>919</v>
      </c>
      <c r="I53" s="134">
        <v>177.13</v>
      </c>
      <c r="J53" s="210"/>
    </row>
    <row r="54" spans="1:10" ht="18" customHeight="1">
      <c r="A54" s="131" t="s">
        <v>243</v>
      </c>
      <c r="B54" s="132">
        <v>196</v>
      </c>
      <c r="C54" s="133">
        <v>9778.5</v>
      </c>
      <c r="D54" s="382">
        <v>0</v>
      </c>
      <c r="E54" s="133">
        <v>0</v>
      </c>
      <c r="F54" s="382">
        <v>196</v>
      </c>
      <c r="G54" s="133">
        <v>9778.5</v>
      </c>
      <c r="H54" s="134" t="s">
        <v>920</v>
      </c>
      <c r="I54" s="134">
        <v>153.34</v>
      </c>
      <c r="J54" s="210"/>
    </row>
    <row r="55" spans="1:10" ht="18" customHeight="1">
      <c r="A55" s="131" t="s">
        <v>874</v>
      </c>
      <c r="B55" s="104"/>
      <c r="C55" s="133">
        <v>0</v>
      </c>
      <c r="D55" s="382">
        <v>10</v>
      </c>
      <c r="E55" s="133">
        <v>499.2</v>
      </c>
      <c r="F55" s="382">
        <v>10</v>
      </c>
      <c r="G55" s="133">
        <v>499.2</v>
      </c>
      <c r="H55" s="134">
        <v>87360</v>
      </c>
      <c r="I55" s="134">
        <v>175</v>
      </c>
      <c r="J55" s="210"/>
    </row>
    <row r="56" spans="1:10" ht="18" customHeight="1">
      <c r="A56" s="131" t="s">
        <v>379</v>
      </c>
      <c r="B56" s="132">
        <v>50</v>
      </c>
      <c r="C56" s="133">
        <v>2492.5</v>
      </c>
      <c r="D56" s="382">
        <v>0</v>
      </c>
      <c r="E56" s="133">
        <v>0</v>
      </c>
      <c r="F56" s="382">
        <v>50</v>
      </c>
      <c r="G56" s="133">
        <v>2492.5</v>
      </c>
      <c r="H56" s="134" t="s">
        <v>921</v>
      </c>
      <c r="I56" s="134">
        <v>220</v>
      </c>
      <c r="J56" s="210"/>
    </row>
    <row r="57" spans="1:10" ht="18" customHeight="1">
      <c r="A57" s="131" t="s">
        <v>288</v>
      </c>
      <c r="B57" s="375">
        <v>21</v>
      </c>
      <c r="C57" s="374">
        <v>1048.5</v>
      </c>
      <c r="D57" s="373">
        <v>0</v>
      </c>
      <c r="E57" s="374">
        <v>0</v>
      </c>
      <c r="F57" s="373">
        <v>21</v>
      </c>
      <c r="G57" s="374">
        <v>1048.5</v>
      </c>
      <c r="H57" s="376" t="s">
        <v>922</v>
      </c>
      <c r="I57" s="376">
        <v>309</v>
      </c>
      <c r="J57" s="210"/>
    </row>
    <row r="58" spans="1:12" ht="18" customHeight="1">
      <c r="A58" s="131" t="s">
        <v>19</v>
      </c>
      <c r="B58" s="439">
        <v>4620</v>
      </c>
      <c r="C58" s="374" t="s">
        <v>923</v>
      </c>
      <c r="D58" s="373">
        <v>785</v>
      </c>
      <c r="E58" s="374">
        <v>39186.2</v>
      </c>
      <c r="F58" s="373">
        <v>5405</v>
      </c>
      <c r="G58" s="374" t="s">
        <v>924</v>
      </c>
      <c r="H58" s="376" t="s">
        <v>925</v>
      </c>
      <c r="I58" s="376">
        <v>180.86</v>
      </c>
      <c r="J58" s="210"/>
      <c r="L58" s="232"/>
    </row>
    <row r="59" spans="1:10" ht="18" customHeight="1">
      <c r="A59" s="142" t="s">
        <v>62</v>
      </c>
      <c r="B59" s="388"/>
      <c r="C59" s="399"/>
      <c r="D59" s="143"/>
      <c r="E59" s="399"/>
      <c r="F59" s="143"/>
      <c r="G59" s="405"/>
      <c r="H59" s="389"/>
      <c r="I59" s="408"/>
      <c r="J59" s="210"/>
    </row>
    <row r="60" spans="1:12" ht="18" customHeight="1">
      <c r="A60" s="142" t="s">
        <v>63</v>
      </c>
      <c r="B60" s="388"/>
      <c r="C60" s="399"/>
      <c r="D60" s="143"/>
      <c r="E60" s="399"/>
      <c r="F60" s="143"/>
      <c r="G60" s="406" t="s">
        <v>64</v>
      </c>
      <c r="H60" s="389"/>
      <c r="I60" s="409"/>
      <c r="J60" s="210"/>
      <c r="L60" s="232"/>
    </row>
    <row r="61" spans="1:10" ht="18" customHeight="1">
      <c r="A61" s="142" t="s">
        <v>157</v>
      </c>
      <c r="B61" s="388"/>
      <c r="C61" s="399"/>
      <c r="D61" s="143"/>
      <c r="E61" s="399"/>
      <c r="F61" s="143"/>
      <c r="G61" s="103"/>
      <c r="H61" s="407" t="s">
        <v>66</v>
      </c>
      <c r="I61" s="408"/>
      <c r="J61" s="210"/>
    </row>
    <row r="62" spans="1:10" ht="18" customHeight="1">
      <c r="A62" s="142" t="s">
        <v>158</v>
      </c>
      <c r="B62" s="388"/>
      <c r="C62" s="399"/>
      <c r="D62" s="143"/>
      <c r="E62" s="399"/>
      <c r="F62" s="143"/>
      <c r="G62" s="405"/>
      <c r="H62" s="389"/>
      <c r="I62" s="408"/>
      <c r="J62" s="210"/>
    </row>
    <row r="63" spans="1:10" ht="18" customHeight="1">
      <c r="A63" s="142" t="s">
        <v>159</v>
      </c>
      <c r="B63" s="388"/>
      <c r="C63" s="399"/>
      <c r="D63" s="143"/>
      <c r="E63" s="399"/>
      <c r="F63" s="143"/>
      <c r="G63" s="405"/>
      <c r="H63" s="389"/>
      <c r="I63" s="408"/>
      <c r="J63" s="210"/>
    </row>
    <row r="64" spans="1:10" ht="18" customHeight="1">
      <c r="A64" s="203"/>
      <c r="B64" s="312"/>
      <c r="C64" s="400"/>
      <c r="D64" s="203"/>
      <c r="E64" s="400"/>
      <c r="F64" s="203"/>
      <c r="G64" s="400"/>
      <c r="H64" s="311"/>
      <c r="I64" s="311"/>
      <c r="J64" s="203"/>
    </row>
    <row r="65" spans="1:10" ht="18" customHeight="1">
      <c r="A65" s="203"/>
      <c r="B65" s="312"/>
      <c r="C65" s="400"/>
      <c r="D65" s="203"/>
      <c r="E65" s="400"/>
      <c r="F65" s="203"/>
      <c r="G65" s="400"/>
      <c r="H65" s="311"/>
      <c r="I65" s="311"/>
      <c r="J65" s="203"/>
    </row>
  </sheetData>
  <sheetProtection/>
  <printOptions/>
  <pageMargins left="0.6" right="0.25" top="1.5" bottom="0.25" header="0.3" footer="0.3"/>
  <pageSetup horizontalDpi="600" verticalDpi="600" orientation="portrait" paperSize="9" scale="85" r:id="rId1"/>
  <headerFooter>
    <oddHeader>&amp;RProduce Brokers Limited
1349/A, North Agrabad, D.T. Rd.,
Askarabad, 1st Floor, Chattogram-4224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30.7109375" style="195" customWidth="1"/>
    <col min="2" max="2" width="7.421875" style="319" customWidth="1"/>
    <col min="3" max="3" width="10.57421875" style="401" customWidth="1"/>
    <col min="4" max="4" width="7.421875" style="195" customWidth="1"/>
    <col min="5" max="5" width="10.421875" style="401" customWidth="1"/>
    <col min="6" max="6" width="7.7109375" style="195" customWidth="1"/>
    <col min="7" max="7" width="11.7109375" style="401" customWidth="1"/>
    <col min="8" max="8" width="15.140625" style="313" customWidth="1"/>
    <col min="9" max="9" width="9.1406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8" customHeight="1">
      <c r="A1" s="105" t="s">
        <v>857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8" customHeight="1">
      <c r="A2" s="111" t="s">
        <v>858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8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8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8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8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8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8" customHeight="1">
      <c r="A8" s="114" t="s">
        <v>859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8" customHeight="1">
      <c r="A9" s="114"/>
      <c r="B9" s="370"/>
      <c r="C9" s="397" t="s">
        <v>860</v>
      </c>
      <c r="D9" s="115"/>
      <c r="E9" s="397"/>
      <c r="F9" s="115"/>
      <c r="G9" s="403"/>
      <c r="H9" s="371"/>
      <c r="I9" s="393"/>
      <c r="J9" s="210"/>
    </row>
    <row r="10" spans="1:10" ht="18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8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8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8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8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8" customHeight="1">
      <c r="A15" s="131" t="s">
        <v>347</v>
      </c>
      <c r="B15" s="387">
        <v>30</v>
      </c>
      <c r="C15" s="227">
        <v>1495.5</v>
      </c>
      <c r="D15" s="387">
        <v>0</v>
      </c>
      <c r="E15" s="228">
        <v>0</v>
      </c>
      <c r="F15" s="387">
        <v>30</v>
      </c>
      <c r="G15" s="228">
        <v>1495.5</v>
      </c>
      <c r="H15" s="134" t="s">
        <v>861</v>
      </c>
      <c r="I15" s="229">
        <v>232</v>
      </c>
      <c r="J15" s="210"/>
    </row>
    <row r="16" spans="1:10" ht="18" customHeight="1">
      <c r="A16" s="131" t="s">
        <v>36</v>
      </c>
      <c r="B16" s="387">
        <v>518</v>
      </c>
      <c r="C16" s="227">
        <v>25857.5</v>
      </c>
      <c r="D16" s="387">
        <v>30</v>
      </c>
      <c r="E16" s="228">
        <v>1497.4</v>
      </c>
      <c r="F16" s="387">
        <v>548</v>
      </c>
      <c r="G16" s="228">
        <v>27354.9</v>
      </c>
      <c r="H16" s="134" t="s">
        <v>862</v>
      </c>
      <c r="I16" s="229">
        <v>217.65</v>
      </c>
      <c r="J16" s="210"/>
    </row>
    <row r="17" spans="1:10" ht="18" customHeight="1">
      <c r="A17" s="131" t="s">
        <v>37</v>
      </c>
      <c r="B17" s="387">
        <v>81</v>
      </c>
      <c r="C17" s="227">
        <v>4044</v>
      </c>
      <c r="D17" s="387">
        <v>0</v>
      </c>
      <c r="E17" s="228">
        <v>0</v>
      </c>
      <c r="F17" s="387">
        <v>81</v>
      </c>
      <c r="G17" s="228">
        <v>4044</v>
      </c>
      <c r="H17" s="134" t="s">
        <v>863</v>
      </c>
      <c r="I17" s="229">
        <v>251.96</v>
      </c>
      <c r="J17" s="210"/>
    </row>
    <row r="18" spans="1:10" ht="18" customHeight="1">
      <c r="A18" s="131" t="s">
        <v>170</v>
      </c>
      <c r="B18" s="388"/>
      <c r="C18" s="227">
        <v>0</v>
      </c>
      <c r="D18" s="387">
        <v>30</v>
      </c>
      <c r="E18" s="228">
        <v>1497.6</v>
      </c>
      <c r="F18" s="387">
        <v>30</v>
      </c>
      <c r="G18" s="228">
        <v>1497.6</v>
      </c>
      <c r="H18" s="134" t="s">
        <v>864</v>
      </c>
      <c r="I18" s="229">
        <v>216</v>
      </c>
      <c r="J18" s="210"/>
    </row>
    <row r="19" spans="1:10" ht="18" customHeight="1">
      <c r="A19" s="131" t="s">
        <v>219</v>
      </c>
      <c r="B19" s="387">
        <v>45</v>
      </c>
      <c r="C19" s="227">
        <v>2245.5</v>
      </c>
      <c r="D19" s="387">
        <v>0</v>
      </c>
      <c r="E19" s="228">
        <v>0</v>
      </c>
      <c r="F19" s="387">
        <v>45</v>
      </c>
      <c r="G19" s="228">
        <v>2245.5</v>
      </c>
      <c r="H19" s="134" t="s">
        <v>865</v>
      </c>
      <c r="I19" s="229">
        <v>198.01</v>
      </c>
      <c r="J19" s="210"/>
    </row>
    <row r="20" spans="1:10" ht="18" customHeight="1">
      <c r="A20" s="131" t="s">
        <v>42</v>
      </c>
      <c r="B20" s="387">
        <v>215</v>
      </c>
      <c r="C20" s="227">
        <v>10730.5</v>
      </c>
      <c r="D20" s="387">
        <v>0</v>
      </c>
      <c r="E20" s="228">
        <v>0</v>
      </c>
      <c r="F20" s="387">
        <v>215</v>
      </c>
      <c r="G20" s="228">
        <v>10730.5</v>
      </c>
      <c r="H20" s="134" t="s">
        <v>866</v>
      </c>
      <c r="I20" s="229">
        <v>200.15</v>
      </c>
      <c r="J20" s="210"/>
    </row>
    <row r="21" spans="1:10" ht="18" customHeight="1">
      <c r="A21" s="131" t="s">
        <v>43</v>
      </c>
      <c r="B21" s="387">
        <v>505</v>
      </c>
      <c r="C21" s="227">
        <v>25220</v>
      </c>
      <c r="D21" s="387">
        <v>25</v>
      </c>
      <c r="E21" s="228">
        <v>1247.9</v>
      </c>
      <c r="F21" s="387">
        <v>530</v>
      </c>
      <c r="G21" s="228">
        <v>26467.9</v>
      </c>
      <c r="H21" s="134" t="s">
        <v>867</v>
      </c>
      <c r="I21" s="229">
        <v>204.79</v>
      </c>
      <c r="J21" s="210"/>
    </row>
    <row r="22" spans="1:10" ht="18" customHeight="1">
      <c r="A22" s="131" t="s">
        <v>45</v>
      </c>
      <c r="B22" s="388"/>
      <c r="C22" s="227">
        <v>0</v>
      </c>
      <c r="D22" s="387">
        <v>3</v>
      </c>
      <c r="E22" s="228">
        <v>149</v>
      </c>
      <c r="F22" s="387">
        <v>3</v>
      </c>
      <c r="G22" s="228">
        <v>149</v>
      </c>
      <c r="H22" s="134">
        <v>40975</v>
      </c>
      <c r="I22" s="229">
        <v>275</v>
      </c>
      <c r="J22" s="210"/>
    </row>
    <row r="23" spans="1:10" ht="18" customHeight="1">
      <c r="A23" s="131" t="s">
        <v>183</v>
      </c>
      <c r="B23" s="387">
        <v>11</v>
      </c>
      <c r="C23" s="227">
        <v>550</v>
      </c>
      <c r="D23" s="387">
        <v>4</v>
      </c>
      <c r="E23" s="228">
        <v>199.5</v>
      </c>
      <c r="F23" s="387">
        <v>15</v>
      </c>
      <c r="G23" s="228">
        <v>749.5</v>
      </c>
      <c r="H23" s="134" t="s">
        <v>868</v>
      </c>
      <c r="I23" s="229">
        <v>308.26</v>
      </c>
      <c r="J23" s="210"/>
    </row>
    <row r="24" spans="1:10" ht="18" customHeight="1">
      <c r="A24" s="131" t="s">
        <v>187</v>
      </c>
      <c r="B24" s="388"/>
      <c r="C24" s="227">
        <v>0</v>
      </c>
      <c r="D24" s="387">
        <v>10</v>
      </c>
      <c r="E24" s="228">
        <v>499.2</v>
      </c>
      <c r="F24" s="387">
        <v>10</v>
      </c>
      <c r="G24" s="228">
        <v>499.2</v>
      </c>
      <c r="H24" s="134" t="s">
        <v>869</v>
      </c>
      <c r="I24" s="229">
        <v>213</v>
      </c>
      <c r="J24" s="210"/>
    </row>
    <row r="25" spans="1:10" ht="18" customHeight="1">
      <c r="A25" s="131" t="s">
        <v>46</v>
      </c>
      <c r="B25" s="387">
        <v>225</v>
      </c>
      <c r="C25" s="227">
        <v>11229</v>
      </c>
      <c r="D25" s="387">
        <v>30</v>
      </c>
      <c r="E25" s="228">
        <v>1497.6</v>
      </c>
      <c r="F25" s="387">
        <v>255</v>
      </c>
      <c r="G25" s="228">
        <v>12726.6</v>
      </c>
      <c r="H25" s="134" t="s">
        <v>870</v>
      </c>
      <c r="I25" s="229">
        <v>207.33</v>
      </c>
      <c r="J25" s="210"/>
    </row>
    <row r="26" spans="1:10" ht="18" customHeight="1">
      <c r="A26" s="131" t="s">
        <v>276</v>
      </c>
      <c r="B26" s="387">
        <v>4</v>
      </c>
      <c r="C26" s="227">
        <v>199.5</v>
      </c>
      <c r="D26" s="387">
        <v>1</v>
      </c>
      <c r="E26" s="228">
        <v>36.5</v>
      </c>
      <c r="F26" s="387">
        <v>5</v>
      </c>
      <c r="G26" s="228">
        <v>236</v>
      </c>
      <c r="H26" s="134">
        <v>36762.5</v>
      </c>
      <c r="I26" s="229">
        <v>155.77</v>
      </c>
      <c r="J26" s="210"/>
    </row>
    <row r="27" spans="1:10" ht="18" customHeight="1">
      <c r="A27" s="131" t="s">
        <v>194</v>
      </c>
      <c r="B27" s="388"/>
      <c r="C27" s="227">
        <v>0</v>
      </c>
      <c r="D27" s="387">
        <v>1</v>
      </c>
      <c r="E27" s="228">
        <v>26.5</v>
      </c>
      <c r="F27" s="387">
        <v>1</v>
      </c>
      <c r="G27" s="228">
        <v>26.5</v>
      </c>
      <c r="H27" s="134">
        <v>4399</v>
      </c>
      <c r="I27" s="229">
        <v>166</v>
      </c>
      <c r="J27" s="210"/>
    </row>
    <row r="28" spans="1:10" ht="18" customHeight="1">
      <c r="A28" s="131" t="s">
        <v>510</v>
      </c>
      <c r="B28" s="387">
        <v>10</v>
      </c>
      <c r="C28" s="227">
        <v>498.5</v>
      </c>
      <c r="D28" s="387">
        <v>0</v>
      </c>
      <c r="E28" s="228">
        <v>0</v>
      </c>
      <c r="F28" s="387">
        <v>10</v>
      </c>
      <c r="G28" s="228">
        <v>498.5</v>
      </c>
      <c r="H28" s="134" t="s">
        <v>450</v>
      </c>
      <c r="I28" s="229">
        <v>287</v>
      </c>
      <c r="J28" s="210"/>
    </row>
    <row r="29" spans="1:10" ht="18" customHeight="1">
      <c r="A29" s="131" t="s">
        <v>198</v>
      </c>
      <c r="B29" s="388"/>
      <c r="C29" s="227">
        <v>0</v>
      </c>
      <c r="D29" s="387">
        <v>40</v>
      </c>
      <c r="E29" s="228">
        <v>1996.8</v>
      </c>
      <c r="F29" s="387">
        <v>40</v>
      </c>
      <c r="G29" s="228">
        <v>1996.8</v>
      </c>
      <c r="H29" s="134" t="s">
        <v>871</v>
      </c>
      <c r="I29" s="229">
        <v>227</v>
      </c>
      <c r="J29" s="210"/>
    </row>
    <row r="30" spans="1:10" ht="18" customHeight="1">
      <c r="A30" s="131" t="s">
        <v>374</v>
      </c>
      <c r="B30" s="387">
        <v>10</v>
      </c>
      <c r="C30" s="227">
        <v>498.5</v>
      </c>
      <c r="D30" s="387">
        <v>0</v>
      </c>
      <c r="E30" s="228">
        <v>0</v>
      </c>
      <c r="F30" s="387">
        <v>10</v>
      </c>
      <c r="G30" s="228">
        <v>498.5</v>
      </c>
      <c r="H30" s="134" t="s">
        <v>359</v>
      </c>
      <c r="I30" s="229">
        <v>304</v>
      </c>
      <c r="J30" s="210"/>
    </row>
    <row r="31" spans="1:10" ht="18" customHeight="1">
      <c r="A31" s="131" t="s">
        <v>53</v>
      </c>
      <c r="B31" s="387">
        <v>10</v>
      </c>
      <c r="C31" s="227">
        <v>500</v>
      </c>
      <c r="D31" s="387">
        <v>0</v>
      </c>
      <c r="E31" s="228">
        <v>0</v>
      </c>
      <c r="F31" s="387">
        <v>10</v>
      </c>
      <c r="G31" s="228">
        <v>500</v>
      </c>
      <c r="H31" s="134" t="s">
        <v>872</v>
      </c>
      <c r="I31" s="229">
        <v>300</v>
      </c>
      <c r="J31" s="210"/>
    </row>
    <row r="32" spans="1:10" ht="18" customHeight="1">
      <c r="A32" s="131" t="s">
        <v>54</v>
      </c>
      <c r="B32" s="388"/>
      <c r="C32" s="227">
        <v>0</v>
      </c>
      <c r="D32" s="387">
        <v>59</v>
      </c>
      <c r="E32" s="228">
        <v>2943.9</v>
      </c>
      <c r="F32" s="387">
        <v>59</v>
      </c>
      <c r="G32" s="228">
        <v>2943.9</v>
      </c>
      <c r="H32" s="134" t="s">
        <v>873</v>
      </c>
      <c r="I32" s="229">
        <v>276.25</v>
      </c>
      <c r="J32" s="210"/>
    </row>
    <row r="33" spans="1:10" ht="18" customHeight="1">
      <c r="A33" s="131" t="s">
        <v>874</v>
      </c>
      <c r="B33" s="388"/>
      <c r="C33" s="227">
        <v>0</v>
      </c>
      <c r="D33" s="387">
        <v>70</v>
      </c>
      <c r="E33" s="228">
        <v>3494.4</v>
      </c>
      <c r="F33" s="387">
        <v>70</v>
      </c>
      <c r="G33" s="228">
        <v>3494.4</v>
      </c>
      <c r="H33" s="134" t="s">
        <v>875</v>
      </c>
      <c r="I33" s="229">
        <v>218.29</v>
      </c>
      <c r="J33" s="210"/>
    </row>
    <row r="34" spans="1:10" ht="18" customHeight="1">
      <c r="A34" s="131" t="s">
        <v>379</v>
      </c>
      <c r="B34" s="410">
        <v>170</v>
      </c>
      <c r="C34" s="411">
        <v>8489.5</v>
      </c>
      <c r="D34" s="410">
        <v>0</v>
      </c>
      <c r="E34" s="412">
        <v>0</v>
      </c>
      <c r="F34" s="410">
        <v>170</v>
      </c>
      <c r="G34" s="412">
        <v>8489.5</v>
      </c>
      <c r="H34" s="386" t="s">
        <v>876</v>
      </c>
      <c r="I34" s="413">
        <v>200.68</v>
      </c>
      <c r="J34" s="210"/>
    </row>
    <row r="35" spans="1:10" ht="18" customHeight="1">
      <c r="A35" s="131" t="s">
        <v>19</v>
      </c>
      <c r="B35" s="410">
        <v>1834</v>
      </c>
      <c r="C35" s="411">
        <v>91558</v>
      </c>
      <c r="D35" s="410">
        <v>303</v>
      </c>
      <c r="E35" s="412">
        <v>15086.3</v>
      </c>
      <c r="F35" s="410">
        <v>2137</v>
      </c>
      <c r="G35" s="412" t="s">
        <v>877</v>
      </c>
      <c r="H35" s="386" t="s">
        <v>878</v>
      </c>
      <c r="I35" s="413">
        <v>214.65</v>
      </c>
      <c r="J35" s="210"/>
    </row>
    <row r="36" spans="1:12" ht="18" customHeight="1">
      <c r="A36" s="131"/>
      <c r="B36" s="387"/>
      <c r="C36" s="227"/>
      <c r="D36" s="231"/>
      <c r="E36" s="228"/>
      <c r="F36" s="230"/>
      <c r="G36" s="228"/>
      <c r="H36" s="134"/>
      <c r="I36" s="229"/>
      <c r="J36" s="210"/>
      <c r="L36" s="232"/>
    </row>
    <row r="37" spans="1:10" ht="18" customHeight="1">
      <c r="A37" s="142" t="s">
        <v>62</v>
      </c>
      <c r="B37" s="388"/>
      <c r="C37" s="399"/>
      <c r="D37" s="143"/>
      <c r="E37" s="399"/>
      <c r="F37" s="143"/>
      <c r="G37" s="405"/>
      <c r="H37" s="389"/>
      <c r="I37" s="408"/>
      <c r="J37" s="210"/>
    </row>
    <row r="38" spans="1:12" ht="18" customHeight="1">
      <c r="A38" s="142" t="s">
        <v>63</v>
      </c>
      <c r="B38" s="388"/>
      <c r="C38" s="399"/>
      <c r="D38" s="143"/>
      <c r="E38" s="399"/>
      <c r="F38" s="143"/>
      <c r="G38" s="406" t="s">
        <v>64</v>
      </c>
      <c r="H38" s="389"/>
      <c r="I38" s="409"/>
      <c r="J38" s="210"/>
      <c r="L38" s="232"/>
    </row>
    <row r="39" spans="1:10" ht="18" customHeight="1">
      <c r="A39" s="142" t="s">
        <v>157</v>
      </c>
      <c r="B39" s="388"/>
      <c r="C39" s="399"/>
      <c r="D39" s="143"/>
      <c r="E39" s="399"/>
      <c r="F39" s="143"/>
      <c r="G39" s="309"/>
      <c r="H39" s="407" t="s">
        <v>66</v>
      </c>
      <c r="I39" s="408"/>
      <c r="J39" s="210"/>
    </row>
    <row r="40" spans="1:10" ht="18" customHeight="1">
      <c r="A40" s="142" t="s">
        <v>158</v>
      </c>
      <c r="B40" s="388"/>
      <c r="C40" s="399"/>
      <c r="D40" s="143"/>
      <c r="E40" s="399"/>
      <c r="F40" s="143"/>
      <c r="G40" s="405"/>
      <c r="H40" s="389"/>
      <c r="I40" s="408"/>
      <c r="J40" s="210"/>
    </row>
    <row r="41" spans="1:10" ht="18" customHeight="1">
      <c r="A41" s="142" t="s">
        <v>159</v>
      </c>
      <c r="B41" s="388"/>
      <c r="C41" s="399"/>
      <c r="D41" s="143"/>
      <c r="E41" s="399"/>
      <c r="F41" s="143"/>
      <c r="G41" s="405"/>
      <c r="H41" s="389"/>
      <c r="I41" s="408"/>
      <c r="J41" s="210"/>
    </row>
    <row r="42" spans="1:10" ht="18" customHeight="1">
      <c r="A42" s="203"/>
      <c r="B42" s="312"/>
      <c r="C42" s="400"/>
      <c r="D42" s="203"/>
      <c r="E42" s="400"/>
      <c r="F42" s="203"/>
      <c r="G42" s="400"/>
      <c r="H42" s="311"/>
      <c r="I42" s="311"/>
      <c r="J42" s="203"/>
    </row>
    <row r="43" spans="1:10" ht="18" customHeight="1">
      <c r="A43" s="203"/>
      <c r="B43" s="312"/>
      <c r="C43" s="400"/>
      <c r="D43" s="203"/>
      <c r="E43" s="400"/>
      <c r="F43" s="203"/>
      <c r="G43" s="400"/>
      <c r="H43" s="311"/>
      <c r="I43" s="311"/>
      <c r="J43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0.7109375" style="195" customWidth="1"/>
    <col min="2" max="2" width="7.8515625" style="195" customWidth="1"/>
    <col min="3" max="3" width="10.421875" style="195" customWidth="1"/>
    <col min="4" max="4" width="7.140625" style="195" customWidth="1"/>
    <col min="5" max="5" width="10.57421875" style="195" customWidth="1"/>
    <col min="6" max="6" width="9.28125" style="195" customWidth="1"/>
    <col min="7" max="7" width="11.57421875" style="195" customWidth="1"/>
    <col min="8" max="8" width="14.7109375" style="195" customWidth="1"/>
    <col min="9" max="9" width="8.57421875" style="195" customWidth="1"/>
    <col min="10" max="10" width="9.140625" style="195" customWidth="1"/>
    <col min="11" max="11" width="12.8515625" style="195" customWidth="1"/>
    <col min="12" max="16384" width="9.140625" style="195" customWidth="1"/>
  </cols>
  <sheetData>
    <row r="1" spans="1:10" ht="15.75" customHeight="1">
      <c r="A1" s="321" t="s">
        <v>796</v>
      </c>
      <c r="B1" s="322"/>
      <c r="C1" s="323"/>
      <c r="D1" s="322"/>
      <c r="E1" s="323"/>
      <c r="F1" s="322"/>
      <c r="G1" s="324"/>
      <c r="H1" s="325"/>
      <c r="I1" s="326"/>
      <c r="J1" s="320"/>
    </row>
    <row r="2" spans="1:10" ht="15.75" customHeight="1">
      <c r="A2" s="327" t="s">
        <v>797</v>
      </c>
      <c r="B2" s="322"/>
      <c r="C2" s="323"/>
      <c r="D2" s="322"/>
      <c r="E2" s="323"/>
      <c r="F2" s="322"/>
      <c r="G2" s="324"/>
      <c r="H2" s="325"/>
      <c r="I2" s="326"/>
      <c r="J2" s="320"/>
    </row>
    <row r="3" spans="1:10" ht="15.75" customHeight="1">
      <c r="A3" s="321" t="s">
        <v>58</v>
      </c>
      <c r="B3" s="322"/>
      <c r="C3" s="323"/>
      <c r="D3" s="322"/>
      <c r="E3" s="323"/>
      <c r="F3" s="322"/>
      <c r="G3" s="324"/>
      <c r="H3" s="325"/>
      <c r="I3" s="326"/>
      <c r="J3" s="320"/>
    </row>
    <row r="4" spans="1:10" ht="15.75" customHeight="1">
      <c r="A4" s="321" t="s">
        <v>8</v>
      </c>
      <c r="B4" s="322"/>
      <c r="C4" s="323"/>
      <c r="D4" s="322"/>
      <c r="E4" s="323"/>
      <c r="F4" s="322"/>
      <c r="G4" s="324"/>
      <c r="H4" s="325"/>
      <c r="I4" s="326"/>
      <c r="J4" s="320"/>
    </row>
    <row r="5" spans="1:10" ht="15.75" customHeight="1">
      <c r="A5" s="321" t="s">
        <v>9</v>
      </c>
      <c r="B5" s="322"/>
      <c r="C5" s="323"/>
      <c r="D5" s="322"/>
      <c r="E5" s="323"/>
      <c r="F5" s="322"/>
      <c r="G5" s="324"/>
      <c r="H5" s="325"/>
      <c r="I5" s="326"/>
      <c r="J5" s="320"/>
    </row>
    <row r="6" spans="1:10" ht="15.75" customHeight="1">
      <c r="A6" s="321" t="s">
        <v>59</v>
      </c>
      <c r="B6" s="322"/>
      <c r="C6" s="323"/>
      <c r="D6" s="322"/>
      <c r="E6" s="323"/>
      <c r="F6" s="322"/>
      <c r="G6" s="324"/>
      <c r="H6" s="325"/>
      <c r="I6" s="326"/>
      <c r="J6" s="320"/>
    </row>
    <row r="7" spans="1:10" ht="15.75" customHeight="1">
      <c r="A7" s="328" t="s">
        <v>60</v>
      </c>
      <c r="B7" s="322"/>
      <c r="C7" s="323"/>
      <c r="D7" s="322"/>
      <c r="E7" s="329" t="s">
        <v>61</v>
      </c>
      <c r="F7" s="322"/>
      <c r="G7" s="324"/>
      <c r="H7" s="325"/>
      <c r="I7" s="326"/>
      <c r="J7" s="320"/>
    </row>
    <row r="8" spans="1:10" ht="15.75" customHeight="1">
      <c r="A8" s="330" t="s">
        <v>798</v>
      </c>
      <c r="B8" s="331"/>
      <c r="C8" s="332"/>
      <c r="D8" s="331"/>
      <c r="E8" s="332"/>
      <c r="F8" s="331"/>
      <c r="G8" s="333"/>
      <c r="H8" s="334"/>
      <c r="I8" s="335"/>
      <c r="J8" s="320"/>
    </row>
    <row r="9" spans="1:10" ht="15.75" customHeight="1">
      <c r="A9" s="330"/>
      <c r="B9" s="331"/>
      <c r="C9" s="332" t="s">
        <v>799</v>
      </c>
      <c r="D9" s="331"/>
      <c r="E9" s="332"/>
      <c r="F9" s="331"/>
      <c r="G9" s="333"/>
      <c r="H9" s="334"/>
      <c r="I9" s="335"/>
      <c r="J9" s="320"/>
    </row>
    <row r="10" spans="1:10" ht="15.75" customHeight="1">
      <c r="A10" s="328" t="s">
        <v>82</v>
      </c>
      <c r="B10" s="331"/>
      <c r="C10" s="332" t="s">
        <v>83</v>
      </c>
      <c r="D10" s="331"/>
      <c r="E10" s="332" t="s">
        <v>34</v>
      </c>
      <c r="F10" s="331"/>
      <c r="G10" s="333" t="s">
        <v>84</v>
      </c>
      <c r="H10" s="325" t="s">
        <v>35</v>
      </c>
      <c r="I10" s="336" t="s">
        <v>85</v>
      </c>
      <c r="J10" s="320"/>
    </row>
    <row r="11" spans="1:10" ht="15.75" customHeight="1">
      <c r="A11" s="328" t="s">
        <v>86</v>
      </c>
      <c r="B11" s="337" t="s">
        <v>6</v>
      </c>
      <c r="C11" s="333" t="s">
        <v>87</v>
      </c>
      <c r="D11" s="331" t="s">
        <v>6</v>
      </c>
      <c r="E11" s="332" t="s">
        <v>87</v>
      </c>
      <c r="F11" s="331" t="s">
        <v>6</v>
      </c>
      <c r="G11" s="333" t="s">
        <v>87</v>
      </c>
      <c r="H11" s="334" t="s">
        <v>88</v>
      </c>
      <c r="I11" s="335"/>
      <c r="J11" s="320"/>
    </row>
    <row r="12" spans="1:10" ht="15.75" customHeight="1">
      <c r="A12" s="338" t="s">
        <v>43</v>
      </c>
      <c r="B12" s="339">
        <v>10</v>
      </c>
      <c r="C12" s="340">
        <v>500</v>
      </c>
      <c r="D12" s="339">
        <v>0</v>
      </c>
      <c r="E12" s="339">
        <v>0</v>
      </c>
      <c r="F12" s="339">
        <v>10</v>
      </c>
      <c r="G12" s="340">
        <v>500</v>
      </c>
      <c r="H12" s="341">
        <v>100000</v>
      </c>
      <c r="I12" s="342">
        <f>H12/G12</f>
        <v>200</v>
      </c>
      <c r="J12" s="320"/>
    </row>
    <row r="13" spans="1:10" ht="15.75" customHeight="1">
      <c r="A13" s="321" t="s">
        <v>19</v>
      </c>
      <c r="B13" s="343">
        <f>SUM(B12)</f>
        <v>10</v>
      </c>
      <c r="C13" s="344">
        <f>SUM(C12)</f>
        <v>500</v>
      </c>
      <c r="D13" s="343">
        <f>SUM(D12)</f>
        <v>0</v>
      </c>
      <c r="E13" s="343">
        <f>SUM(E12)</f>
        <v>0</v>
      </c>
      <c r="F13" s="343">
        <f>SUM(F12)</f>
        <v>10</v>
      </c>
      <c r="G13" s="344">
        <v>500</v>
      </c>
      <c r="H13" s="345">
        <f>H12</f>
        <v>100000</v>
      </c>
      <c r="I13" s="342">
        <f>H13/G13</f>
        <v>200</v>
      </c>
      <c r="J13" s="320"/>
    </row>
    <row r="14" spans="1:10" ht="15.75" customHeight="1">
      <c r="A14" s="346" t="s">
        <v>89</v>
      </c>
      <c r="B14" s="347" t="s">
        <v>6</v>
      </c>
      <c r="C14" s="348" t="s">
        <v>87</v>
      </c>
      <c r="D14" s="349" t="s">
        <v>6</v>
      </c>
      <c r="E14" s="350" t="s">
        <v>87</v>
      </c>
      <c r="F14" s="349" t="s">
        <v>6</v>
      </c>
      <c r="G14" s="348" t="s">
        <v>87</v>
      </c>
      <c r="H14" s="351" t="s">
        <v>35</v>
      </c>
      <c r="I14" s="336" t="s">
        <v>85</v>
      </c>
      <c r="J14" s="320"/>
    </row>
    <row r="15" spans="1:10" ht="15.75" customHeight="1">
      <c r="A15" s="338" t="s">
        <v>347</v>
      </c>
      <c r="B15" s="352">
        <v>30</v>
      </c>
      <c r="C15" s="353">
        <v>1498.5</v>
      </c>
      <c r="D15" s="352">
        <v>0</v>
      </c>
      <c r="E15" s="353">
        <v>0</v>
      </c>
      <c r="F15" s="353">
        <v>30</v>
      </c>
      <c r="G15" s="353">
        <v>1498.5</v>
      </c>
      <c r="H15" s="354" t="s">
        <v>800</v>
      </c>
      <c r="I15" s="354">
        <v>228.37</v>
      </c>
      <c r="J15" s="320"/>
    </row>
    <row r="16" spans="1:10" ht="15.75" customHeight="1">
      <c r="A16" s="338" t="s">
        <v>36</v>
      </c>
      <c r="B16" s="352">
        <v>4962</v>
      </c>
      <c r="C16" s="353" t="s">
        <v>801</v>
      </c>
      <c r="D16" s="352">
        <v>581</v>
      </c>
      <c r="E16" s="353">
        <v>28955.1</v>
      </c>
      <c r="F16" s="353">
        <v>5543</v>
      </c>
      <c r="G16" s="353" t="s">
        <v>802</v>
      </c>
      <c r="H16" s="354" t="s">
        <v>803</v>
      </c>
      <c r="I16" s="354">
        <v>178.9</v>
      </c>
      <c r="J16" s="320"/>
    </row>
    <row r="17" spans="1:10" ht="15.75" customHeight="1">
      <c r="A17" s="338" t="s">
        <v>768</v>
      </c>
      <c r="B17" s="352">
        <v>20</v>
      </c>
      <c r="C17" s="353">
        <v>997</v>
      </c>
      <c r="D17" s="352">
        <v>0</v>
      </c>
      <c r="E17" s="353">
        <v>0</v>
      </c>
      <c r="F17" s="353">
        <v>20</v>
      </c>
      <c r="G17" s="353">
        <v>997</v>
      </c>
      <c r="H17" s="354" t="s">
        <v>265</v>
      </c>
      <c r="I17" s="354">
        <v>167.5</v>
      </c>
      <c r="J17" s="320"/>
    </row>
    <row r="18" spans="1:10" ht="15.75" customHeight="1">
      <c r="A18" s="338" t="s">
        <v>132</v>
      </c>
      <c r="B18" s="352">
        <v>106</v>
      </c>
      <c r="C18" s="353">
        <v>5285.5</v>
      </c>
      <c r="D18" s="352">
        <v>39</v>
      </c>
      <c r="E18" s="353">
        <v>1946.4</v>
      </c>
      <c r="F18" s="353">
        <v>145</v>
      </c>
      <c r="G18" s="353">
        <v>7231.9</v>
      </c>
      <c r="H18" s="354" t="s">
        <v>804</v>
      </c>
      <c r="I18" s="354">
        <v>213.63</v>
      </c>
      <c r="J18" s="320"/>
    </row>
    <row r="19" spans="1:10" ht="15.75" customHeight="1">
      <c r="A19" s="338" t="s">
        <v>350</v>
      </c>
      <c r="B19" s="352">
        <v>11</v>
      </c>
      <c r="C19" s="353">
        <v>548.5</v>
      </c>
      <c r="D19" s="352">
        <v>0</v>
      </c>
      <c r="E19" s="353">
        <v>0</v>
      </c>
      <c r="F19" s="353">
        <v>11</v>
      </c>
      <c r="G19" s="353">
        <v>548.5</v>
      </c>
      <c r="H19" s="354" t="s">
        <v>676</v>
      </c>
      <c r="I19" s="354">
        <v>300</v>
      </c>
      <c r="J19" s="320"/>
    </row>
    <row r="20" spans="1:10" ht="15.75" customHeight="1">
      <c r="A20" s="338" t="s">
        <v>213</v>
      </c>
      <c r="B20" s="352">
        <v>35</v>
      </c>
      <c r="C20" s="353">
        <v>1747</v>
      </c>
      <c r="D20" s="352">
        <v>132</v>
      </c>
      <c r="E20" s="353">
        <v>6588.5</v>
      </c>
      <c r="F20" s="353">
        <v>167</v>
      </c>
      <c r="G20" s="353">
        <v>8335.5</v>
      </c>
      <c r="H20" s="354" t="s">
        <v>805</v>
      </c>
      <c r="I20" s="354">
        <v>153.43</v>
      </c>
      <c r="J20" s="320"/>
    </row>
    <row r="21" spans="1:10" ht="15.75" customHeight="1">
      <c r="A21" s="338" t="s">
        <v>37</v>
      </c>
      <c r="B21" s="352">
        <v>53</v>
      </c>
      <c r="C21" s="353">
        <v>2647</v>
      </c>
      <c r="D21" s="352">
        <v>0</v>
      </c>
      <c r="E21" s="353">
        <v>0</v>
      </c>
      <c r="F21" s="353">
        <v>53</v>
      </c>
      <c r="G21" s="353">
        <v>2647</v>
      </c>
      <c r="H21" s="354" t="s">
        <v>806</v>
      </c>
      <c r="I21" s="354">
        <v>301.28</v>
      </c>
      <c r="J21" s="320"/>
    </row>
    <row r="22" spans="1:10" ht="15.75" customHeight="1">
      <c r="A22" s="338" t="s">
        <v>586</v>
      </c>
      <c r="B22" s="352">
        <v>10</v>
      </c>
      <c r="C22" s="353">
        <v>498.5</v>
      </c>
      <c r="D22" s="352">
        <v>5</v>
      </c>
      <c r="E22" s="353">
        <v>249.5</v>
      </c>
      <c r="F22" s="353">
        <v>15</v>
      </c>
      <c r="G22" s="353">
        <v>748</v>
      </c>
      <c r="H22" s="354" t="s">
        <v>807</v>
      </c>
      <c r="I22" s="354">
        <v>274.3</v>
      </c>
      <c r="J22" s="320"/>
    </row>
    <row r="23" spans="1:10" ht="15.75" customHeight="1">
      <c r="A23" s="338" t="s">
        <v>73</v>
      </c>
      <c r="B23" s="355"/>
      <c r="C23" s="353">
        <v>0</v>
      </c>
      <c r="D23" s="352">
        <v>20</v>
      </c>
      <c r="E23" s="353">
        <v>998.4</v>
      </c>
      <c r="F23" s="353">
        <v>20</v>
      </c>
      <c r="G23" s="353">
        <v>998.4</v>
      </c>
      <c r="H23" s="354" t="s">
        <v>588</v>
      </c>
      <c r="I23" s="354">
        <v>243</v>
      </c>
      <c r="J23" s="320"/>
    </row>
    <row r="24" spans="1:10" ht="15.75" customHeight="1">
      <c r="A24" s="338" t="s">
        <v>136</v>
      </c>
      <c r="B24" s="352">
        <v>82</v>
      </c>
      <c r="C24" s="353">
        <v>4051</v>
      </c>
      <c r="D24" s="352">
        <v>0</v>
      </c>
      <c r="E24" s="353">
        <v>0</v>
      </c>
      <c r="F24" s="353">
        <v>82</v>
      </c>
      <c r="G24" s="353">
        <v>4051</v>
      </c>
      <c r="H24" s="354">
        <v>853596</v>
      </c>
      <c r="I24" s="354">
        <v>210.71241668723772</v>
      </c>
      <c r="J24" s="320"/>
    </row>
    <row r="25" spans="1:10" ht="15.75" customHeight="1">
      <c r="A25" s="338" t="s">
        <v>675</v>
      </c>
      <c r="B25" s="352">
        <v>11</v>
      </c>
      <c r="C25" s="353">
        <v>548.5</v>
      </c>
      <c r="D25" s="352">
        <v>0</v>
      </c>
      <c r="E25" s="353">
        <v>0</v>
      </c>
      <c r="F25" s="353">
        <v>11</v>
      </c>
      <c r="G25" s="353">
        <v>548.5</v>
      </c>
      <c r="H25" s="354" t="s">
        <v>676</v>
      </c>
      <c r="I25" s="354">
        <v>300</v>
      </c>
      <c r="J25" s="320"/>
    </row>
    <row r="26" spans="1:10" ht="15.75" customHeight="1">
      <c r="A26" s="338" t="s">
        <v>74</v>
      </c>
      <c r="B26" s="355"/>
      <c r="C26" s="353">
        <v>0</v>
      </c>
      <c r="D26" s="352">
        <v>10</v>
      </c>
      <c r="E26" s="353">
        <v>499.2</v>
      </c>
      <c r="F26" s="353">
        <v>10</v>
      </c>
      <c r="G26" s="353">
        <v>499.2</v>
      </c>
      <c r="H26" s="354" t="s">
        <v>770</v>
      </c>
      <c r="I26" s="354">
        <v>216</v>
      </c>
      <c r="J26" s="320"/>
    </row>
    <row r="27" spans="1:10" ht="15.75" customHeight="1">
      <c r="A27" s="338" t="s">
        <v>170</v>
      </c>
      <c r="B27" s="352">
        <v>40</v>
      </c>
      <c r="C27" s="353">
        <v>1998.5</v>
      </c>
      <c r="D27" s="352">
        <v>285</v>
      </c>
      <c r="E27" s="353">
        <v>14222.6</v>
      </c>
      <c r="F27" s="353">
        <v>325</v>
      </c>
      <c r="G27" s="353">
        <v>16221.1</v>
      </c>
      <c r="H27" s="354" t="s">
        <v>808</v>
      </c>
      <c r="I27" s="354">
        <v>195.72</v>
      </c>
      <c r="J27" s="320"/>
    </row>
    <row r="28" spans="1:10" ht="15.75" customHeight="1">
      <c r="A28" s="338" t="s">
        <v>260</v>
      </c>
      <c r="B28" s="352">
        <v>40</v>
      </c>
      <c r="C28" s="353">
        <v>1994</v>
      </c>
      <c r="D28" s="352">
        <v>0</v>
      </c>
      <c r="E28" s="353">
        <v>0</v>
      </c>
      <c r="F28" s="353">
        <v>40</v>
      </c>
      <c r="G28" s="353">
        <v>1994</v>
      </c>
      <c r="H28" s="354" t="s">
        <v>809</v>
      </c>
      <c r="I28" s="354">
        <v>187.75</v>
      </c>
      <c r="J28" s="320"/>
    </row>
    <row r="29" spans="1:10" ht="15.75" customHeight="1">
      <c r="A29" s="338" t="s">
        <v>219</v>
      </c>
      <c r="B29" s="352">
        <v>347</v>
      </c>
      <c r="C29" s="353">
        <v>17298</v>
      </c>
      <c r="D29" s="352">
        <v>0</v>
      </c>
      <c r="E29" s="353">
        <v>0</v>
      </c>
      <c r="F29" s="353">
        <v>347</v>
      </c>
      <c r="G29" s="353">
        <v>17298</v>
      </c>
      <c r="H29" s="354" t="s">
        <v>810</v>
      </c>
      <c r="I29" s="354">
        <v>177.49</v>
      </c>
      <c r="J29" s="320"/>
    </row>
    <row r="30" spans="1:10" ht="15.75" customHeight="1">
      <c r="A30" s="338" t="s">
        <v>358</v>
      </c>
      <c r="B30" s="352">
        <v>40</v>
      </c>
      <c r="C30" s="353">
        <v>1994</v>
      </c>
      <c r="D30" s="352">
        <v>0</v>
      </c>
      <c r="E30" s="353">
        <v>0</v>
      </c>
      <c r="F30" s="353">
        <v>40</v>
      </c>
      <c r="G30" s="353">
        <v>1994</v>
      </c>
      <c r="H30" s="354" t="s">
        <v>811</v>
      </c>
      <c r="I30" s="354">
        <v>136</v>
      </c>
      <c r="J30" s="320"/>
    </row>
    <row r="31" spans="1:10" ht="15.75" customHeight="1">
      <c r="A31" s="338" t="s">
        <v>39</v>
      </c>
      <c r="B31" s="352">
        <v>93</v>
      </c>
      <c r="C31" s="353">
        <v>4642.5</v>
      </c>
      <c r="D31" s="352">
        <v>0</v>
      </c>
      <c r="E31" s="353">
        <v>0</v>
      </c>
      <c r="F31" s="353">
        <v>93</v>
      </c>
      <c r="G31" s="353">
        <v>4642.5</v>
      </c>
      <c r="H31" s="354" t="s">
        <v>593</v>
      </c>
      <c r="I31" s="354">
        <v>295.6</v>
      </c>
      <c r="J31" s="320"/>
    </row>
    <row r="32" spans="1:10" ht="15.75" customHeight="1">
      <c r="A32" s="338" t="s">
        <v>812</v>
      </c>
      <c r="B32" s="352">
        <v>10</v>
      </c>
      <c r="C32" s="353">
        <v>500</v>
      </c>
      <c r="D32" s="352">
        <v>0</v>
      </c>
      <c r="E32" s="353">
        <v>0</v>
      </c>
      <c r="F32" s="353">
        <v>10</v>
      </c>
      <c r="G32" s="353">
        <v>500</v>
      </c>
      <c r="H32" s="354" t="s">
        <v>758</v>
      </c>
      <c r="I32" s="354">
        <v>304</v>
      </c>
      <c r="J32" s="320"/>
    </row>
    <row r="33" spans="1:10" ht="15.75" customHeight="1">
      <c r="A33" s="338" t="s">
        <v>40</v>
      </c>
      <c r="B33" s="352">
        <v>152</v>
      </c>
      <c r="C33" s="353">
        <v>7563.5</v>
      </c>
      <c r="D33" s="352">
        <v>0</v>
      </c>
      <c r="E33" s="353">
        <v>0</v>
      </c>
      <c r="F33" s="353">
        <v>152</v>
      </c>
      <c r="G33" s="353">
        <v>7563.5</v>
      </c>
      <c r="H33" s="354">
        <v>1835129.5</v>
      </c>
      <c r="I33" s="354">
        <v>242.62966880412506</v>
      </c>
      <c r="J33" s="320"/>
    </row>
    <row r="34" spans="1:10" ht="15.75" customHeight="1">
      <c r="A34" s="338" t="s">
        <v>41</v>
      </c>
      <c r="B34" s="352">
        <v>153</v>
      </c>
      <c r="C34" s="353">
        <v>7635</v>
      </c>
      <c r="D34" s="352">
        <v>10</v>
      </c>
      <c r="E34" s="353">
        <v>499.2</v>
      </c>
      <c r="F34" s="353">
        <v>163</v>
      </c>
      <c r="G34" s="353">
        <v>8134.2</v>
      </c>
      <c r="H34" s="354" t="s">
        <v>813</v>
      </c>
      <c r="I34" s="354">
        <v>197.36</v>
      </c>
      <c r="J34" s="320"/>
    </row>
    <row r="35" spans="1:10" ht="15.75" customHeight="1">
      <c r="A35" s="338" t="s">
        <v>174</v>
      </c>
      <c r="B35" s="352">
        <v>20</v>
      </c>
      <c r="C35" s="353">
        <v>998.5</v>
      </c>
      <c r="D35" s="352">
        <v>0</v>
      </c>
      <c r="E35" s="353">
        <v>0</v>
      </c>
      <c r="F35" s="353">
        <v>20</v>
      </c>
      <c r="G35" s="353">
        <v>998.5</v>
      </c>
      <c r="H35" s="354" t="s">
        <v>814</v>
      </c>
      <c r="I35" s="354">
        <v>304.51</v>
      </c>
      <c r="J35" s="320"/>
    </row>
    <row r="36" spans="1:10" ht="15.75" customHeight="1">
      <c r="A36" s="338" t="s">
        <v>176</v>
      </c>
      <c r="B36" s="352">
        <v>65</v>
      </c>
      <c r="C36" s="353">
        <v>3241</v>
      </c>
      <c r="D36" s="352">
        <v>0</v>
      </c>
      <c r="E36" s="353">
        <v>0</v>
      </c>
      <c r="F36" s="353">
        <v>65</v>
      </c>
      <c r="G36" s="353">
        <v>3241</v>
      </c>
      <c r="H36" s="354" t="s">
        <v>815</v>
      </c>
      <c r="I36" s="354">
        <v>130.93</v>
      </c>
      <c r="J36" s="320"/>
    </row>
    <row r="37" spans="1:10" ht="15.75" customHeight="1">
      <c r="A37" s="338" t="s">
        <v>72</v>
      </c>
      <c r="B37" s="352">
        <v>10</v>
      </c>
      <c r="C37" s="353">
        <v>498.5</v>
      </c>
      <c r="D37" s="352">
        <v>0</v>
      </c>
      <c r="E37" s="353">
        <v>0</v>
      </c>
      <c r="F37" s="353">
        <v>10</v>
      </c>
      <c r="G37" s="353">
        <v>498.5</v>
      </c>
      <c r="H37" s="354" t="s">
        <v>682</v>
      </c>
      <c r="I37" s="354">
        <v>208</v>
      </c>
      <c r="J37" s="320"/>
    </row>
    <row r="38" spans="1:10" ht="15.75" customHeight="1">
      <c r="A38" s="338" t="s">
        <v>42</v>
      </c>
      <c r="B38" s="352">
        <v>665</v>
      </c>
      <c r="C38" s="353">
        <v>33187</v>
      </c>
      <c r="D38" s="352">
        <v>260</v>
      </c>
      <c r="E38" s="353">
        <v>12978.8</v>
      </c>
      <c r="F38" s="353">
        <v>925</v>
      </c>
      <c r="G38" s="353">
        <v>46165.8</v>
      </c>
      <c r="H38" s="354" t="s">
        <v>816</v>
      </c>
      <c r="I38" s="354">
        <v>195.64</v>
      </c>
      <c r="J38" s="320"/>
    </row>
    <row r="39" spans="1:10" ht="15.75" customHeight="1">
      <c r="A39" s="338" t="s">
        <v>178</v>
      </c>
      <c r="B39" s="352">
        <v>30</v>
      </c>
      <c r="C39" s="353">
        <v>1494</v>
      </c>
      <c r="D39" s="352">
        <v>0</v>
      </c>
      <c r="E39" s="353">
        <v>0</v>
      </c>
      <c r="F39" s="353">
        <v>30</v>
      </c>
      <c r="G39" s="353">
        <v>1494</v>
      </c>
      <c r="H39" s="354" t="s">
        <v>684</v>
      </c>
      <c r="I39" s="354">
        <v>167.55</v>
      </c>
      <c r="J39" s="320"/>
    </row>
    <row r="40" spans="1:10" ht="15.75" customHeight="1">
      <c r="A40" s="338" t="s">
        <v>43</v>
      </c>
      <c r="B40" s="352">
        <v>4333</v>
      </c>
      <c r="C40" s="353" t="s">
        <v>817</v>
      </c>
      <c r="D40" s="352">
        <v>1154</v>
      </c>
      <c r="E40" s="353">
        <v>57589.3</v>
      </c>
      <c r="F40" s="353">
        <v>5487</v>
      </c>
      <c r="G40" s="353" t="s">
        <v>818</v>
      </c>
      <c r="H40" s="354" t="s">
        <v>819</v>
      </c>
      <c r="I40" s="354">
        <v>196.3</v>
      </c>
      <c r="J40" s="320"/>
    </row>
    <row r="41" spans="1:10" ht="15.75" customHeight="1">
      <c r="A41" s="338" t="s">
        <v>44</v>
      </c>
      <c r="B41" s="352">
        <v>11</v>
      </c>
      <c r="C41" s="353">
        <v>550</v>
      </c>
      <c r="D41" s="352">
        <v>0</v>
      </c>
      <c r="E41" s="353">
        <v>0</v>
      </c>
      <c r="F41" s="353">
        <v>11</v>
      </c>
      <c r="G41" s="353">
        <v>550</v>
      </c>
      <c r="H41" s="354" t="s">
        <v>438</v>
      </c>
      <c r="I41" s="354">
        <v>306</v>
      </c>
      <c r="J41" s="320"/>
    </row>
    <row r="42" spans="1:10" ht="15.75" customHeight="1">
      <c r="A42" s="338" t="s">
        <v>45</v>
      </c>
      <c r="B42" s="352">
        <v>142</v>
      </c>
      <c r="C42" s="353">
        <v>7090</v>
      </c>
      <c r="D42" s="352">
        <v>58</v>
      </c>
      <c r="E42" s="353">
        <v>2894.2</v>
      </c>
      <c r="F42" s="353">
        <v>200</v>
      </c>
      <c r="G42" s="353">
        <v>9984.2</v>
      </c>
      <c r="H42" s="354" t="s">
        <v>820</v>
      </c>
      <c r="I42" s="354">
        <v>206.54</v>
      </c>
      <c r="J42" s="320"/>
    </row>
    <row r="43" spans="1:10" ht="15.75" customHeight="1">
      <c r="A43" s="338" t="s">
        <v>687</v>
      </c>
      <c r="B43" s="352">
        <v>3</v>
      </c>
      <c r="C43" s="353">
        <v>150</v>
      </c>
      <c r="D43" s="352">
        <v>0</v>
      </c>
      <c r="E43" s="353">
        <v>0</v>
      </c>
      <c r="F43" s="353">
        <v>3</v>
      </c>
      <c r="G43" s="353">
        <v>150</v>
      </c>
      <c r="H43" s="354">
        <v>44250</v>
      </c>
      <c r="I43" s="354">
        <v>295</v>
      </c>
      <c r="J43" s="320"/>
    </row>
    <row r="44" spans="1:10" ht="15.75" customHeight="1">
      <c r="A44" s="338" t="s">
        <v>183</v>
      </c>
      <c r="B44" s="352">
        <v>41</v>
      </c>
      <c r="C44" s="353">
        <v>2047</v>
      </c>
      <c r="D44" s="352">
        <v>51</v>
      </c>
      <c r="E44" s="353">
        <v>2545.7</v>
      </c>
      <c r="F44" s="353">
        <v>92</v>
      </c>
      <c r="G44" s="353">
        <v>4592.7</v>
      </c>
      <c r="H44" s="354" t="s">
        <v>821</v>
      </c>
      <c r="I44" s="354">
        <v>240.79</v>
      </c>
      <c r="J44" s="320"/>
    </row>
    <row r="45" spans="1:10" ht="15.75" customHeight="1">
      <c r="A45" s="338" t="s">
        <v>55</v>
      </c>
      <c r="B45" s="352">
        <v>291</v>
      </c>
      <c r="C45" s="353">
        <v>14507.5</v>
      </c>
      <c r="D45" s="352">
        <v>117</v>
      </c>
      <c r="E45" s="353">
        <v>5839.4</v>
      </c>
      <c r="F45" s="353">
        <v>408</v>
      </c>
      <c r="G45" s="353">
        <v>20346.9</v>
      </c>
      <c r="H45" s="354" t="s">
        <v>822</v>
      </c>
      <c r="I45" s="354">
        <v>185.18</v>
      </c>
      <c r="J45" s="320"/>
    </row>
    <row r="46" spans="1:10" ht="15.75" customHeight="1">
      <c r="A46" s="338" t="s">
        <v>690</v>
      </c>
      <c r="B46" s="352">
        <v>15</v>
      </c>
      <c r="C46" s="353">
        <v>750</v>
      </c>
      <c r="D46" s="352">
        <v>0</v>
      </c>
      <c r="E46" s="353">
        <v>0</v>
      </c>
      <c r="F46" s="353">
        <v>15</v>
      </c>
      <c r="G46" s="353">
        <v>750</v>
      </c>
      <c r="H46" s="354" t="s">
        <v>691</v>
      </c>
      <c r="I46" s="354">
        <v>139</v>
      </c>
      <c r="J46" s="320"/>
    </row>
    <row r="47" spans="1:10" ht="15.75" customHeight="1">
      <c r="A47" s="338" t="s">
        <v>186</v>
      </c>
      <c r="B47" s="355"/>
      <c r="C47" s="353">
        <v>0</v>
      </c>
      <c r="D47" s="352">
        <v>15</v>
      </c>
      <c r="E47" s="353">
        <v>748.5</v>
      </c>
      <c r="F47" s="353">
        <v>15</v>
      </c>
      <c r="G47" s="353">
        <v>748.5</v>
      </c>
      <c r="H47" s="354" t="s">
        <v>823</v>
      </c>
      <c r="I47" s="354">
        <v>201.67</v>
      </c>
      <c r="J47" s="320"/>
    </row>
    <row r="48" spans="1:10" ht="15.75" customHeight="1">
      <c r="A48" s="338" t="s">
        <v>271</v>
      </c>
      <c r="B48" s="352">
        <v>30</v>
      </c>
      <c r="C48" s="353">
        <v>1495.5</v>
      </c>
      <c r="D48" s="352">
        <v>0</v>
      </c>
      <c r="E48" s="353">
        <v>0</v>
      </c>
      <c r="F48" s="353">
        <v>30</v>
      </c>
      <c r="G48" s="353">
        <v>1495.5</v>
      </c>
      <c r="H48" s="354" t="s">
        <v>824</v>
      </c>
      <c r="I48" s="354">
        <v>289.35</v>
      </c>
      <c r="J48" s="320"/>
    </row>
    <row r="49" spans="1:10" ht="15.75" customHeight="1">
      <c r="A49" s="338" t="s">
        <v>400</v>
      </c>
      <c r="B49" s="355"/>
      <c r="C49" s="353">
        <v>0</v>
      </c>
      <c r="D49" s="352">
        <v>17</v>
      </c>
      <c r="E49" s="353">
        <v>848</v>
      </c>
      <c r="F49" s="353">
        <v>17</v>
      </c>
      <c r="G49" s="353">
        <v>848</v>
      </c>
      <c r="H49" s="354" t="s">
        <v>825</v>
      </c>
      <c r="I49" s="354">
        <v>261.88</v>
      </c>
      <c r="J49" s="320"/>
    </row>
    <row r="50" spans="1:10" ht="15.75" customHeight="1">
      <c r="A50" s="338" t="s">
        <v>187</v>
      </c>
      <c r="B50" s="352">
        <v>410</v>
      </c>
      <c r="C50" s="353">
        <v>20459.5</v>
      </c>
      <c r="D50" s="352">
        <v>170</v>
      </c>
      <c r="E50" s="353">
        <v>8486.4</v>
      </c>
      <c r="F50" s="353">
        <v>580</v>
      </c>
      <c r="G50" s="353">
        <v>28945.9</v>
      </c>
      <c r="H50" s="354" t="s">
        <v>826</v>
      </c>
      <c r="I50" s="354">
        <v>180.45</v>
      </c>
      <c r="J50" s="320"/>
    </row>
    <row r="51" spans="1:10" ht="15.75" customHeight="1">
      <c r="A51" s="338" t="s">
        <v>69</v>
      </c>
      <c r="B51" s="352">
        <v>40</v>
      </c>
      <c r="C51" s="353">
        <v>1998.5</v>
      </c>
      <c r="D51" s="352">
        <v>0</v>
      </c>
      <c r="E51" s="353">
        <v>0</v>
      </c>
      <c r="F51" s="353">
        <v>40</v>
      </c>
      <c r="G51" s="353">
        <v>1998.5</v>
      </c>
      <c r="H51" s="354" t="s">
        <v>827</v>
      </c>
      <c r="I51" s="354">
        <v>142</v>
      </c>
      <c r="J51" s="320"/>
    </row>
    <row r="52" spans="1:10" ht="15.75" customHeight="1">
      <c r="A52" s="338" t="s">
        <v>189</v>
      </c>
      <c r="B52" s="352">
        <v>30</v>
      </c>
      <c r="C52" s="353">
        <v>1495.5</v>
      </c>
      <c r="D52" s="352">
        <v>0</v>
      </c>
      <c r="E52" s="353">
        <v>0</v>
      </c>
      <c r="F52" s="353">
        <v>30</v>
      </c>
      <c r="G52" s="353">
        <v>1495.5</v>
      </c>
      <c r="H52" s="354" t="s">
        <v>695</v>
      </c>
      <c r="I52" s="354">
        <v>127.33</v>
      </c>
      <c r="J52" s="320"/>
    </row>
    <row r="53" spans="1:10" ht="15.75" customHeight="1">
      <c r="A53" s="338" t="s">
        <v>230</v>
      </c>
      <c r="B53" s="352">
        <v>42</v>
      </c>
      <c r="C53" s="353">
        <v>2095.5</v>
      </c>
      <c r="D53" s="352">
        <v>0</v>
      </c>
      <c r="E53" s="353">
        <v>0</v>
      </c>
      <c r="F53" s="353">
        <v>42</v>
      </c>
      <c r="G53" s="353">
        <v>2095.5</v>
      </c>
      <c r="H53" s="354" t="s">
        <v>828</v>
      </c>
      <c r="I53" s="354">
        <v>266.98</v>
      </c>
      <c r="J53" s="320"/>
    </row>
    <row r="54" spans="1:10" ht="15.75" customHeight="1">
      <c r="A54" s="338" t="s">
        <v>46</v>
      </c>
      <c r="B54" s="352">
        <v>2465</v>
      </c>
      <c r="C54" s="353" t="s">
        <v>829</v>
      </c>
      <c r="D54" s="352">
        <v>881</v>
      </c>
      <c r="E54" s="353">
        <v>43925.3</v>
      </c>
      <c r="F54" s="353">
        <v>3346</v>
      </c>
      <c r="G54" s="353" t="s">
        <v>830</v>
      </c>
      <c r="H54" s="354" t="s">
        <v>831</v>
      </c>
      <c r="I54" s="354">
        <v>199.26</v>
      </c>
      <c r="J54" s="320"/>
    </row>
    <row r="55" spans="1:10" ht="15.75" customHeight="1">
      <c r="A55" s="338" t="s">
        <v>276</v>
      </c>
      <c r="B55" s="355"/>
      <c r="C55" s="353">
        <v>0</v>
      </c>
      <c r="D55" s="352">
        <v>2</v>
      </c>
      <c r="E55" s="353">
        <v>98.2</v>
      </c>
      <c r="F55" s="353">
        <v>2</v>
      </c>
      <c r="G55" s="353">
        <v>98.2</v>
      </c>
      <c r="H55" s="354">
        <v>17181</v>
      </c>
      <c r="I55" s="354">
        <v>174.96</v>
      </c>
      <c r="J55" s="320"/>
    </row>
    <row r="56" spans="1:10" ht="15.75" customHeight="1">
      <c r="A56" s="338" t="s">
        <v>47</v>
      </c>
      <c r="B56" s="352">
        <v>235</v>
      </c>
      <c r="C56" s="353">
        <v>11728.5</v>
      </c>
      <c r="D56" s="352">
        <v>20</v>
      </c>
      <c r="E56" s="353">
        <v>997.7</v>
      </c>
      <c r="F56" s="353">
        <v>255</v>
      </c>
      <c r="G56" s="353">
        <v>12726.2</v>
      </c>
      <c r="H56" s="354" t="s">
        <v>832</v>
      </c>
      <c r="I56" s="354">
        <v>186.72</v>
      </c>
      <c r="J56" s="320"/>
    </row>
    <row r="57" spans="1:10" ht="15.75" customHeight="1">
      <c r="A57" s="338" t="s">
        <v>68</v>
      </c>
      <c r="B57" s="352">
        <v>30</v>
      </c>
      <c r="C57" s="353">
        <v>1281.5</v>
      </c>
      <c r="D57" s="352">
        <v>0</v>
      </c>
      <c r="E57" s="353">
        <v>0</v>
      </c>
      <c r="F57" s="353">
        <v>30</v>
      </c>
      <c r="G57" s="353">
        <v>1281.5</v>
      </c>
      <c r="H57" s="354" t="s">
        <v>833</v>
      </c>
      <c r="I57" s="354">
        <v>145.33</v>
      </c>
      <c r="J57" s="320"/>
    </row>
    <row r="58" spans="1:10" ht="15.75" customHeight="1">
      <c r="A58" s="338" t="s">
        <v>698</v>
      </c>
      <c r="B58" s="355"/>
      <c r="C58" s="353">
        <v>0</v>
      </c>
      <c r="D58" s="352">
        <v>10</v>
      </c>
      <c r="E58" s="353">
        <v>499.2</v>
      </c>
      <c r="F58" s="353">
        <v>10</v>
      </c>
      <c r="G58" s="353">
        <v>499.2</v>
      </c>
      <c r="H58" s="354" t="s">
        <v>699</v>
      </c>
      <c r="I58" s="354">
        <v>230</v>
      </c>
      <c r="J58" s="320"/>
    </row>
    <row r="59" spans="1:10" ht="15.75" customHeight="1">
      <c r="A59" s="338" t="s">
        <v>604</v>
      </c>
      <c r="B59" s="352">
        <v>12</v>
      </c>
      <c r="C59" s="353">
        <v>600</v>
      </c>
      <c r="D59" s="352">
        <v>0</v>
      </c>
      <c r="E59" s="353">
        <v>0</v>
      </c>
      <c r="F59" s="353">
        <v>12</v>
      </c>
      <c r="G59" s="353">
        <v>600</v>
      </c>
      <c r="H59" s="354" t="s">
        <v>605</v>
      </c>
      <c r="I59" s="354">
        <v>301</v>
      </c>
      <c r="J59" s="320"/>
    </row>
    <row r="60" spans="1:10" ht="15.75" customHeight="1">
      <c r="A60" s="338" t="s">
        <v>48</v>
      </c>
      <c r="B60" s="352">
        <v>105</v>
      </c>
      <c r="C60" s="353">
        <v>5239</v>
      </c>
      <c r="D60" s="352">
        <v>0</v>
      </c>
      <c r="E60" s="353">
        <v>0</v>
      </c>
      <c r="F60" s="353">
        <v>105</v>
      </c>
      <c r="G60" s="353">
        <v>5239</v>
      </c>
      <c r="H60" s="354" t="s">
        <v>834</v>
      </c>
      <c r="I60" s="354">
        <v>266.56</v>
      </c>
      <c r="J60" s="320"/>
    </row>
    <row r="61" spans="1:10" ht="15.75" customHeight="1">
      <c r="A61" s="338" t="s">
        <v>194</v>
      </c>
      <c r="B61" s="355"/>
      <c r="C61" s="353">
        <v>0</v>
      </c>
      <c r="D61" s="352">
        <v>55</v>
      </c>
      <c r="E61" s="353">
        <v>2744.4</v>
      </c>
      <c r="F61" s="353">
        <v>55</v>
      </c>
      <c r="G61" s="353">
        <v>2744.4</v>
      </c>
      <c r="H61" s="354" t="s">
        <v>835</v>
      </c>
      <c r="I61" s="354">
        <v>175.08</v>
      </c>
      <c r="J61" s="320"/>
    </row>
    <row r="62" spans="1:10" ht="15.75" customHeight="1">
      <c r="A62" s="338" t="s">
        <v>49</v>
      </c>
      <c r="B62" s="352">
        <v>30</v>
      </c>
      <c r="C62" s="353">
        <v>1495.5</v>
      </c>
      <c r="D62" s="352">
        <v>0</v>
      </c>
      <c r="E62" s="353">
        <v>0</v>
      </c>
      <c r="F62" s="353">
        <v>30</v>
      </c>
      <c r="G62" s="353">
        <v>1495.5</v>
      </c>
      <c r="H62" s="354" t="s">
        <v>836</v>
      </c>
      <c r="I62" s="354">
        <v>193.67</v>
      </c>
      <c r="J62" s="320"/>
    </row>
    <row r="63" spans="1:10" ht="15.75" customHeight="1">
      <c r="A63" s="338" t="s">
        <v>476</v>
      </c>
      <c r="B63" s="352">
        <v>10</v>
      </c>
      <c r="C63" s="353">
        <v>500</v>
      </c>
      <c r="D63" s="352">
        <v>0</v>
      </c>
      <c r="E63" s="353">
        <v>0</v>
      </c>
      <c r="F63" s="353">
        <v>10</v>
      </c>
      <c r="G63" s="353">
        <v>500</v>
      </c>
      <c r="H63" s="354" t="s">
        <v>701</v>
      </c>
      <c r="I63" s="354">
        <v>303</v>
      </c>
      <c r="J63" s="320"/>
    </row>
    <row r="64" spans="1:10" ht="15.75" customHeight="1">
      <c r="A64" s="338" t="s">
        <v>50</v>
      </c>
      <c r="B64" s="355"/>
      <c r="C64" s="353">
        <v>0</v>
      </c>
      <c r="D64" s="352">
        <v>152</v>
      </c>
      <c r="E64" s="353">
        <v>7586.6</v>
      </c>
      <c r="F64" s="353">
        <v>152</v>
      </c>
      <c r="G64" s="353">
        <v>7586.6</v>
      </c>
      <c r="H64" s="354" t="s">
        <v>837</v>
      </c>
      <c r="I64" s="354">
        <v>167.21</v>
      </c>
      <c r="J64" s="320"/>
    </row>
    <row r="65" spans="1:10" ht="15.75" customHeight="1">
      <c r="A65" s="338" t="s">
        <v>510</v>
      </c>
      <c r="B65" s="352">
        <v>190</v>
      </c>
      <c r="C65" s="353">
        <v>9474.5</v>
      </c>
      <c r="D65" s="352">
        <v>0</v>
      </c>
      <c r="E65" s="353">
        <v>0</v>
      </c>
      <c r="F65" s="353">
        <v>190</v>
      </c>
      <c r="G65" s="353">
        <v>9474.5</v>
      </c>
      <c r="H65" s="354" t="s">
        <v>838</v>
      </c>
      <c r="I65" s="354">
        <v>193.87</v>
      </c>
      <c r="J65" s="320"/>
    </row>
    <row r="66" spans="1:10" ht="15.75" customHeight="1">
      <c r="A66" s="338" t="s">
        <v>70</v>
      </c>
      <c r="B66" s="352">
        <v>133</v>
      </c>
      <c r="C66" s="353">
        <v>6635</v>
      </c>
      <c r="D66" s="352">
        <v>0</v>
      </c>
      <c r="E66" s="353">
        <v>0</v>
      </c>
      <c r="F66" s="353">
        <v>133</v>
      </c>
      <c r="G66" s="353">
        <v>6635</v>
      </c>
      <c r="H66" s="354" t="s">
        <v>839</v>
      </c>
      <c r="I66" s="354">
        <v>179.4</v>
      </c>
      <c r="J66" s="320"/>
    </row>
    <row r="67" spans="1:10" ht="15.75" customHeight="1">
      <c r="A67" s="338" t="s">
        <v>51</v>
      </c>
      <c r="B67" s="352">
        <v>10</v>
      </c>
      <c r="C67" s="353">
        <v>498.5</v>
      </c>
      <c r="D67" s="352">
        <v>0</v>
      </c>
      <c r="E67" s="353">
        <v>0</v>
      </c>
      <c r="F67" s="353">
        <v>10</v>
      </c>
      <c r="G67" s="353">
        <v>498.5</v>
      </c>
      <c r="H67" s="354" t="s">
        <v>840</v>
      </c>
      <c r="I67" s="354">
        <v>281</v>
      </c>
      <c r="J67" s="320"/>
    </row>
    <row r="68" spans="1:10" ht="15.75" customHeight="1">
      <c r="A68" s="338" t="s">
        <v>51</v>
      </c>
      <c r="B68" s="352">
        <v>20</v>
      </c>
      <c r="C68" s="353">
        <v>998.5</v>
      </c>
      <c r="D68" s="352">
        <v>70</v>
      </c>
      <c r="E68" s="353">
        <v>3493.9</v>
      </c>
      <c r="F68" s="353">
        <v>90</v>
      </c>
      <c r="G68" s="353">
        <v>4492.4</v>
      </c>
      <c r="H68" s="354" t="s">
        <v>841</v>
      </c>
      <c r="I68" s="354">
        <v>212.39</v>
      </c>
      <c r="J68" s="320"/>
    </row>
    <row r="69" spans="1:10" ht="15.75" customHeight="1">
      <c r="A69" s="338" t="s">
        <v>52</v>
      </c>
      <c r="B69" s="352">
        <v>65</v>
      </c>
      <c r="C69" s="353">
        <v>3236.5</v>
      </c>
      <c r="D69" s="352">
        <v>0</v>
      </c>
      <c r="E69" s="353">
        <v>0</v>
      </c>
      <c r="F69" s="353">
        <v>65</v>
      </c>
      <c r="G69" s="353">
        <v>3236.5</v>
      </c>
      <c r="H69" s="354" t="s">
        <v>842</v>
      </c>
      <c r="I69" s="354">
        <v>198.01</v>
      </c>
      <c r="J69" s="320"/>
    </row>
    <row r="70" spans="1:10" ht="15.75" customHeight="1">
      <c r="A70" s="338" t="s">
        <v>281</v>
      </c>
      <c r="B70" s="352">
        <v>23</v>
      </c>
      <c r="C70" s="353">
        <v>1128.5</v>
      </c>
      <c r="D70" s="352">
        <v>0</v>
      </c>
      <c r="E70" s="353">
        <v>0</v>
      </c>
      <c r="F70" s="353">
        <v>23</v>
      </c>
      <c r="G70" s="353">
        <v>1128.5</v>
      </c>
      <c r="H70" s="354" t="s">
        <v>843</v>
      </c>
      <c r="I70" s="354">
        <v>252.33</v>
      </c>
      <c r="J70" s="320"/>
    </row>
    <row r="71" spans="1:10" ht="15.75" customHeight="1">
      <c r="A71" s="338" t="s">
        <v>149</v>
      </c>
      <c r="B71" s="352">
        <v>32</v>
      </c>
      <c r="C71" s="353">
        <v>1597</v>
      </c>
      <c r="D71" s="352">
        <v>10</v>
      </c>
      <c r="E71" s="353">
        <v>499.2</v>
      </c>
      <c r="F71" s="353">
        <v>42</v>
      </c>
      <c r="G71" s="353">
        <v>2096.2</v>
      </c>
      <c r="H71" s="354" t="s">
        <v>844</v>
      </c>
      <c r="I71" s="354">
        <v>246.86</v>
      </c>
      <c r="J71" s="320"/>
    </row>
    <row r="72" spans="1:10" ht="15.75" customHeight="1">
      <c r="A72" s="338" t="s">
        <v>198</v>
      </c>
      <c r="B72" s="352">
        <v>80</v>
      </c>
      <c r="C72" s="353">
        <v>3991</v>
      </c>
      <c r="D72" s="352">
        <v>430</v>
      </c>
      <c r="E72" s="353">
        <v>21460.7</v>
      </c>
      <c r="F72" s="353">
        <v>510</v>
      </c>
      <c r="G72" s="353">
        <v>25451.7</v>
      </c>
      <c r="H72" s="354" t="s">
        <v>845</v>
      </c>
      <c r="I72" s="354">
        <v>199.88</v>
      </c>
      <c r="J72" s="320"/>
    </row>
    <row r="73" spans="1:10" ht="15.75" customHeight="1">
      <c r="A73" s="338" t="s">
        <v>707</v>
      </c>
      <c r="B73" s="352">
        <v>30</v>
      </c>
      <c r="C73" s="353">
        <v>1495.5</v>
      </c>
      <c r="D73" s="352">
        <v>0</v>
      </c>
      <c r="E73" s="353">
        <v>0</v>
      </c>
      <c r="F73" s="353">
        <v>30</v>
      </c>
      <c r="G73" s="353">
        <v>1495.5</v>
      </c>
      <c r="H73" s="354" t="s">
        <v>695</v>
      </c>
      <c r="I73" s="354">
        <v>127.33</v>
      </c>
      <c r="J73" s="320"/>
    </row>
    <row r="74" spans="1:10" ht="15.75" customHeight="1">
      <c r="A74" s="338" t="s">
        <v>374</v>
      </c>
      <c r="B74" s="352">
        <v>85</v>
      </c>
      <c r="C74" s="353">
        <v>4239.5</v>
      </c>
      <c r="D74" s="352">
        <v>13</v>
      </c>
      <c r="E74" s="353">
        <v>648.5</v>
      </c>
      <c r="F74" s="353">
        <v>98</v>
      </c>
      <c r="G74" s="353">
        <v>4888</v>
      </c>
      <c r="H74" s="354" t="s">
        <v>846</v>
      </c>
      <c r="I74" s="354">
        <v>283.46</v>
      </c>
      <c r="J74" s="320"/>
    </row>
    <row r="75" spans="1:10" ht="15.75" customHeight="1">
      <c r="A75" s="338" t="s">
        <v>53</v>
      </c>
      <c r="B75" s="352">
        <v>636</v>
      </c>
      <c r="C75" s="353">
        <v>31727.5</v>
      </c>
      <c r="D75" s="352">
        <v>96</v>
      </c>
      <c r="E75" s="353">
        <v>4791.7</v>
      </c>
      <c r="F75" s="353">
        <v>732</v>
      </c>
      <c r="G75" s="353">
        <v>36519.2</v>
      </c>
      <c r="H75" s="354">
        <v>6846664.3</v>
      </c>
      <c r="I75" s="354">
        <v>187.48122357554382</v>
      </c>
      <c r="J75" s="320"/>
    </row>
    <row r="76" spans="1:10" ht="15.75" customHeight="1">
      <c r="A76" s="338" t="s">
        <v>201</v>
      </c>
      <c r="B76" s="352">
        <v>20</v>
      </c>
      <c r="C76" s="353">
        <v>1000</v>
      </c>
      <c r="D76" s="352">
        <v>30</v>
      </c>
      <c r="E76" s="353">
        <v>1497.6</v>
      </c>
      <c r="F76" s="353">
        <v>50</v>
      </c>
      <c r="G76" s="353">
        <v>2497.6</v>
      </c>
      <c r="H76" s="354" t="s">
        <v>847</v>
      </c>
      <c r="I76" s="354">
        <v>209.19</v>
      </c>
      <c r="J76" s="320"/>
    </row>
    <row r="77" spans="1:10" ht="15.75" customHeight="1">
      <c r="A77" s="338" t="s">
        <v>54</v>
      </c>
      <c r="B77" s="352">
        <v>40</v>
      </c>
      <c r="C77" s="353">
        <v>1994</v>
      </c>
      <c r="D77" s="352">
        <v>255</v>
      </c>
      <c r="E77" s="353">
        <v>12723.7</v>
      </c>
      <c r="F77" s="353">
        <v>295</v>
      </c>
      <c r="G77" s="353">
        <v>14717.7</v>
      </c>
      <c r="H77" s="354" t="s">
        <v>848</v>
      </c>
      <c r="I77" s="354">
        <v>220.16</v>
      </c>
      <c r="J77" s="320"/>
    </row>
    <row r="78" spans="1:10" ht="15.75" customHeight="1">
      <c r="A78" s="338" t="s">
        <v>617</v>
      </c>
      <c r="B78" s="352">
        <v>43</v>
      </c>
      <c r="C78" s="353">
        <v>2145.5</v>
      </c>
      <c r="D78" s="352">
        <v>0</v>
      </c>
      <c r="E78" s="353">
        <v>0</v>
      </c>
      <c r="F78" s="353">
        <v>43</v>
      </c>
      <c r="G78" s="353">
        <v>2145.5</v>
      </c>
      <c r="H78" s="354" t="s">
        <v>849</v>
      </c>
      <c r="I78" s="354">
        <v>266.18</v>
      </c>
      <c r="J78" s="320"/>
    </row>
    <row r="79" spans="1:10" ht="15.75" customHeight="1">
      <c r="A79" s="338" t="s">
        <v>71</v>
      </c>
      <c r="B79" s="352">
        <v>189</v>
      </c>
      <c r="C79" s="353">
        <v>9429.5</v>
      </c>
      <c r="D79" s="352">
        <v>75</v>
      </c>
      <c r="E79" s="353">
        <v>3743.6</v>
      </c>
      <c r="F79" s="353">
        <v>264</v>
      </c>
      <c r="G79" s="353">
        <v>13173.1</v>
      </c>
      <c r="H79" s="354" t="s">
        <v>850</v>
      </c>
      <c r="I79" s="354">
        <v>174.1</v>
      </c>
      <c r="J79" s="320"/>
    </row>
    <row r="80" spans="1:10" ht="15.75" customHeight="1">
      <c r="A80" s="338" t="s">
        <v>243</v>
      </c>
      <c r="B80" s="352">
        <v>120</v>
      </c>
      <c r="C80" s="353">
        <v>5985</v>
      </c>
      <c r="D80" s="352">
        <v>49</v>
      </c>
      <c r="E80" s="353">
        <v>2446.3</v>
      </c>
      <c r="F80" s="353">
        <v>169</v>
      </c>
      <c r="G80" s="353">
        <v>8431.3</v>
      </c>
      <c r="H80" s="354" t="s">
        <v>851</v>
      </c>
      <c r="I80" s="354">
        <v>157.67</v>
      </c>
      <c r="J80" s="320"/>
    </row>
    <row r="81" spans="1:10" ht="15.75" customHeight="1">
      <c r="A81" s="338" t="s">
        <v>746</v>
      </c>
      <c r="B81" s="352">
        <v>11</v>
      </c>
      <c r="C81" s="353">
        <v>550</v>
      </c>
      <c r="D81" s="352">
        <v>0</v>
      </c>
      <c r="E81" s="353">
        <v>0</v>
      </c>
      <c r="F81" s="353">
        <v>11</v>
      </c>
      <c r="G81" s="353">
        <v>550</v>
      </c>
      <c r="H81" s="354" t="s">
        <v>747</v>
      </c>
      <c r="I81" s="354">
        <v>301</v>
      </c>
      <c r="J81" s="320"/>
    </row>
    <row r="82" spans="1:10" ht="15.75" customHeight="1">
      <c r="A82" s="338" t="s">
        <v>379</v>
      </c>
      <c r="B82" s="352">
        <v>1120</v>
      </c>
      <c r="C82" s="353">
        <v>55820</v>
      </c>
      <c r="D82" s="352">
        <v>0</v>
      </c>
      <c r="E82" s="353">
        <v>0</v>
      </c>
      <c r="F82" s="353">
        <v>1120</v>
      </c>
      <c r="G82" s="353">
        <v>55820</v>
      </c>
      <c r="H82" s="354" t="s">
        <v>852</v>
      </c>
      <c r="I82" s="354">
        <v>196.2</v>
      </c>
      <c r="J82" s="320"/>
    </row>
    <row r="83" spans="1:10" ht="15.75" customHeight="1">
      <c r="A83" s="338" t="s">
        <v>288</v>
      </c>
      <c r="B83" s="352">
        <v>11</v>
      </c>
      <c r="C83" s="353">
        <v>548.5</v>
      </c>
      <c r="D83" s="352">
        <v>0</v>
      </c>
      <c r="E83" s="353">
        <v>0</v>
      </c>
      <c r="F83" s="353">
        <v>11</v>
      </c>
      <c r="G83" s="353">
        <v>548.5</v>
      </c>
      <c r="H83" s="354" t="s">
        <v>749</v>
      </c>
      <c r="I83" s="354">
        <v>301</v>
      </c>
      <c r="J83" s="320"/>
    </row>
    <row r="84" spans="1:10" ht="15.75" customHeight="1">
      <c r="A84" s="338" t="s">
        <v>57</v>
      </c>
      <c r="B84" s="352">
        <v>30</v>
      </c>
      <c r="C84" s="353">
        <v>1495.5</v>
      </c>
      <c r="D84" s="352">
        <v>0</v>
      </c>
      <c r="E84" s="353">
        <v>0</v>
      </c>
      <c r="F84" s="353">
        <v>30</v>
      </c>
      <c r="G84" s="353">
        <v>1495.5</v>
      </c>
      <c r="H84" s="354" t="s">
        <v>713</v>
      </c>
      <c r="I84" s="354">
        <v>245.62</v>
      </c>
      <c r="J84" s="320"/>
    </row>
    <row r="85" spans="1:11" ht="15.75" customHeight="1">
      <c r="A85" s="338" t="s">
        <v>19</v>
      </c>
      <c r="B85" s="352">
        <f>18158-10</f>
        <v>18148</v>
      </c>
      <c r="C85" s="353">
        <f>905274.5-500</f>
        <v>904774.5</v>
      </c>
      <c r="D85" s="352">
        <v>5072</v>
      </c>
      <c r="E85" s="353" t="s">
        <v>854</v>
      </c>
      <c r="F85" s="353">
        <f>23230-10</f>
        <v>23220</v>
      </c>
      <c r="G85" s="353">
        <f>1158320.3-500</f>
        <v>1157820.3</v>
      </c>
      <c r="H85" s="354">
        <f>223809359.7-100000</f>
        <v>223709359.7</v>
      </c>
      <c r="I85" s="354">
        <f>H85/G85</f>
        <v>193.21595907413266</v>
      </c>
      <c r="J85" s="363"/>
      <c r="K85" s="364"/>
    </row>
    <row r="86" spans="1:11" ht="15.75" customHeight="1">
      <c r="A86" s="338" t="s">
        <v>19</v>
      </c>
      <c r="B86" s="352">
        <v>18158</v>
      </c>
      <c r="C86" s="353" t="s">
        <v>853</v>
      </c>
      <c r="D86" s="352">
        <v>5072</v>
      </c>
      <c r="E86" s="353" t="s">
        <v>854</v>
      </c>
      <c r="F86" s="353">
        <v>23230</v>
      </c>
      <c r="G86" s="353">
        <v>1158320.3</v>
      </c>
      <c r="H86" s="354">
        <v>223809359.7</v>
      </c>
      <c r="I86" s="354">
        <f>H86/G86</f>
        <v>193.21888747007193</v>
      </c>
      <c r="J86" s="320"/>
      <c r="K86" s="354"/>
    </row>
    <row r="87" spans="1:10" ht="15.75" customHeight="1">
      <c r="A87" s="356" t="s">
        <v>62</v>
      </c>
      <c r="B87" s="357"/>
      <c r="C87" s="358"/>
      <c r="D87" s="357"/>
      <c r="E87" s="358"/>
      <c r="F87" s="357"/>
      <c r="G87" s="359"/>
      <c r="H87" s="360"/>
      <c r="I87" s="361"/>
      <c r="J87" s="320"/>
    </row>
    <row r="88" spans="1:11" ht="15.75" customHeight="1">
      <c r="A88" s="356" t="s">
        <v>63</v>
      </c>
      <c r="B88" s="357"/>
      <c r="C88" s="358"/>
      <c r="D88" s="357"/>
      <c r="E88" s="358"/>
      <c r="F88" s="357"/>
      <c r="G88" s="361" t="s">
        <v>64</v>
      </c>
      <c r="H88" s="360"/>
      <c r="I88" s="362"/>
      <c r="J88" s="320"/>
      <c r="K88" s="353"/>
    </row>
    <row r="89" spans="1:10" ht="15.75" customHeight="1">
      <c r="A89" s="356" t="s">
        <v>157</v>
      </c>
      <c r="B89" s="357"/>
      <c r="C89" s="358"/>
      <c r="D89" s="357"/>
      <c r="E89" s="358"/>
      <c r="F89" s="357"/>
      <c r="G89" s="359"/>
      <c r="H89" s="360" t="s">
        <v>66</v>
      </c>
      <c r="I89" s="361"/>
      <c r="J89" s="320"/>
    </row>
    <row r="90" spans="1:10" ht="15.75" customHeight="1">
      <c r="A90" s="356" t="s">
        <v>158</v>
      </c>
      <c r="B90" s="357"/>
      <c r="C90" s="358"/>
      <c r="D90" s="357"/>
      <c r="E90" s="358"/>
      <c r="F90" s="357"/>
      <c r="G90" s="359"/>
      <c r="H90" s="360"/>
      <c r="I90" s="361"/>
      <c r="J90" s="320"/>
    </row>
    <row r="91" spans="1:10" ht="15.75" customHeight="1">
      <c r="A91" s="356" t="s">
        <v>159</v>
      </c>
      <c r="B91" s="357"/>
      <c r="C91" s="358"/>
      <c r="D91" s="357"/>
      <c r="E91" s="358"/>
      <c r="F91" s="357"/>
      <c r="G91" s="359"/>
      <c r="H91" s="360"/>
      <c r="I91" s="361"/>
      <c r="J91" s="320"/>
    </row>
  </sheetData>
  <sheetProtection/>
  <printOptions/>
  <pageMargins left="0.44" right="0.23" top="1.25" bottom="0.5" header="0.3" footer="0.3"/>
  <pageSetup horizontalDpi="600" verticalDpi="600" orientation="portrait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C6" sqref="C6"/>
    </sheetView>
  </sheetViews>
  <sheetFormatPr defaultColWidth="8.8515625" defaultRowHeight="15" customHeight="1"/>
  <cols>
    <col min="1" max="1" width="28.140625" style="195" customWidth="1"/>
    <col min="2" max="2" width="8.00390625" style="237" customWidth="1"/>
    <col min="3" max="3" width="10.57421875" style="195" customWidth="1"/>
    <col min="4" max="4" width="5.57421875" style="195" customWidth="1"/>
    <col min="5" max="5" width="10.421875" style="195" customWidth="1"/>
    <col min="6" max="6" width="7.421875" style="319" customWidth="1"/>
    <col min="7" max="7" width="11.00390625" style="195" customWidth="1"/>
    <col min="8" max="8" width="14.140625" style="313" customWidth="1"/>
    <col min="9" max="9" width="9.421875" style="195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105" t="s">
        <v>763</v>
      </c>
      <c r="B1" s="368"/>
      <c r="C1" s="107"/>
      <c r="D1" s="106"/>
      <c r="E1" s="107"/>
      <c r="F1" s="368"/>
      <c r="G1" s="108"/>
      <c r="H1" s="369"/>
      <c r="I1" s="110"/>
      <c r="J1" s="210"/>
    </row>
    <row r="2" spans="1:10" ht="15" customHeight="1">
      <c r="A2" s="111" t="s">
        <v>764</v>
      </c>
      <c r="B2" s="368"/>
      <c r="C2" s="107"/>
      <c r="D2" s="106"/>
      <c r="E2" s="107"/>
      <c r="F2" s="368"/>
      <c r="G2" s="108"/>
      <c r="H2" s="369"/>
      <c r="I2" s="110"/>
      <c r="J2" s="210"/>
    </row>
    <row r="3" spans="1:10" ht="15" customHeight="1">
      <c r="A3" s="105" t="s">
        <v>58</v>
      </c>
      <c r="B3" s="368"/>
      <c r="C3" s="107"/>
      <c r="D3" s="106"/>
      <c r="E3" s="107"/>
      <c r="F3" s="368"/>
      <c r="G3" s="108"/>
      <c r="H3" s="369"/>
      <c r="I3" s="110"/>
      <c r="J3" s="210"/>
    </row>
    <row r="4" spans="1:10" ht="15" customHeight="1">
      <c r="A4" s="105" t="s">
        <v>8</v>
      </c>
      <c r="B4" s="368"/>
      <c r="C4" s="107"/>
      <c r="D4" s="106"/>
      <c r="E4" s="107"/>
      <c r="F4" s="368"/>
      <c r="G4" s="108"/>
      <c r="H4" s="369"/>
      <c r="I4" s="110"/>
      <c r="J4" s="210"/>
    </row>
    <row r="5" spans="1:10" ht="15" customHeight="1">
      <c r="A5" s="105" t="s">
        <v>9</v>
      </c>
      <c r="B5" s="368"/>
      <c r="C5" s="107"/>
      <c r="D5" s="106"/>
      <c r="E5" s="107"/>
      <c r="F5" s="368"/>
      <c r="G5" s="108"/>
      <c r="H5" s="369"/>
      <c r="I5" s="110"/>
      <c r="J5" s="210"/>
    </row>
    <row r="6" spans="1:10" ht="15" customHeight="1">
      <c r="A6" s="105" t="s">
        <v>59</v>
      </c>
      <c r="B6" s="368"/>
      <c r="C6" s="107"/>
      <c r="D6" s="106"/>
      <c r="E6" s="107"/>
      <c r="F6" s="368"/>
      <c r="G6" s="108"/>
      <c r="H6" s="369"/>
      <c r="I6" s="110"/>
      <c r="J6" s="210"/>
    </row>
    <row r="7" spans="1:10" ht="15" customHeight="1">
      <c r="A7" s="112" t="s">
        <v>60</v>
      </c>
      <c r="B7" s="368"/>
      <c r="C7" s="107"/>
      <c r="D7" s="106"/>
      <c r="E7" s="113" t="s">
        <v>61</v>
      </c>
      <c r="F7" s="368"/>
      <c r="G7" s="108"/>
      <c r="H7" s="369"/>
      <c r="I7" s="110"/>
      <c r="J7" s="210"/>
    </row>
    <row r="8" spans="1:10" ht="15" customHeight="1">
      <c r="A8" s="114" t="s">
        <v>765</v>
      </c>
      <c r="B8" s="370"/>
      <c r="C8" s="116"/>
      <c r="D8" s="115"/>
      <c r="E8" s="116"/>
      <c r="F8" s="370"/>
      <c r="G8" s="117"/>
      <c r="H8" s="371"/>
      <c r="I8" s="119"/>
      <c r="J8" s="210"/>
    </row>
    <row r="9" spans="1:10" ht="15" customHeight="1">
      <c r="A9" s="114"/>
      <c r="B9" s="370"/>
      <c r="C9" s="116" t="s">
        <v>766</v>
      </c>
      <c r="D9" s="115"/>
      <c r="E9" s="116"/>
      <c r="F9" s="370"/>
      <c r="G9" s="117"/>
      <c r="H9" s="371"/>
      <c r="I9" s="119"/>
      <c r="J9" s="210"/>
    </row>
    <row r="10" spans="1:10" ht="15" customHeight="1">
      <c r="A10" s="112" t="s">
        <v>82</v>
      </c>
      <c r="B10" s="370"/>
      <c r="C10" s="116" t="s">
        <v>83</v>
      </c>
      <c r="D10" s="115"/>
      <c r="E10" s="116" t="s">
        <v>34</v>
      </c>
      <c r="F10" s="370"/>
      <c r="G10" s="117" t="s">
        <v>84</v>
      </c>
      <c r="H10" s="369" t="s">
        <v>35</v>
      </c>
      <c r="I10" s="120" t="s">
        <v>85</v>
      </c>
      <c r="J10" s="210"/>
    </row>
    <row r="11" spans="1:10" ht="15" customHeight="1">
      <c r="A11" s="112" t="s">
        <v>86</v>
      </c>
      <c r="B11" s="372" t="s">
        <v>6</v>
      </c>
      <c r="C11" s="117" t="s">
        <v>87</v>
      </c>
      <c r="D11" s="115" t="s">
        <v>6</v>
      </c>
      <c r="E11" s="116" t="s">
        <v>87</v>
      </c>
      <c r="F11" s="370" t="s">
        <v>6</v>
      </c>
      <c r="G11" s="117" t="s">
        <v>87</v>
      </c>
      <c r="H11" s="371" t="s">
        <v>88</v>
      </c>
      <c r="I11" s="119"/>
      <c r="J11" s="210"/>
    </row>
    <row r="12" spans="1:10" ht="15" customHeight="1">
      <c r="A12" s="131" t="s">
        <v>75</v>
      </c>
      <c r="B12" s="373"/>
      <c r="C12" s="374"/>
      <c r="D12" s="375">
        <v>0</v>
      </c>
      <c r="E12" s="374">
        <v>0</v>
      </c>
      <c r="F12" s="373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8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128" t="s">
        <v>87</v>
      </c>
      <c r="D14" s="129" t="s">
        <v>6</v>
      </c>
      <c r="E14" s="130" t="s">
        <v>87</v>
      </c>
      <c r="F14" s="381" t="s">
        <v>6</v>
      </c>
      <c r="G14" s="128" t="s">
        <v>87</v>
      </c>
      <c r="H14" s="379" t="s">
        <v>35</v>
      </c>
      <c r="I14" s="120" t="s">
        <v>85</v>
      </c>
      <c r="J14" s="210"/>
    </row>
    <row r="15" spans="1:10" ht="15" customHeight="1">
      <c r="A15" s="131" t="s">
        <v>347</v>
      </c>
      <c r="B15" s="382">
        <v>10</v>
      </c>
      <c r="C15" s="133">
        <v>500</v>
      </c>
      <c r="D15" s="382">
        <v>0</v>
      </c>
      <c r="E15" s="133">
        <v>0</v>
      </c>
      <c r="F15" s="382">
        <v>10</v>
      </c>
      <c r="G15" s="133">
        <v>500</v>
      </c>
      <c r="H15" s="134" t="s">
        <v>758</v>
      </c>
      <c r="I15" s="134">
        <v>304</v>
      </c>
      <c r="J15" s="210"/>
    </row>
    <row r="16" spans="1:10" ht="15" customHeight="1">
      <c r="A16" s="131" t="s">
        <v>36</v>
      </c>
      <c r="B16" s="382">
        <v>946</v>
      </c>
      <c r="C16" s="133">
        <v>47166</v>
      </c>
      <c r="D16" s="382">
        <v>124</v>
      </c>
      <c r="E16" s="133">
        <v>6190.2</v>
      </c>
      <c r="F16" s="382">
        <v>1070</v>
      </c>
      <c r="G16" s="133">
        <v>53356.2</v>
      </c>
      <c r="H16" s="134" t="s">
        <v>767</v>
      </c>
      <c r="I16" s="134">
        <v>175.8</v>
      </c>
      <c r="J16" s="210"/>
    </row>
    <row r="17" spans="1:10" ht="15" customHeight="1">
      <c r="A17" s="131" t="s">
        <v>768</v>
      </c>
      <c r="B17" s="382">
        <v>20</v>
      </c>
      <c r="C17" s="133">
        <v>997</v>
      </c>
      <c r="D17" s="382">
        <v>0</v>
      </c>
      <c r="E17" s="133">
        <v>0</v>
      </c>
      <c r="F17" s="382">
        <v>20</v>
      </c>
      <c r="G17" s="133">
        <v>997</v>
      </c>
      <c r="H17" s="134" t="s">
        <v>265</v>
      </c>
      <c r="I17" s="134">
        <v>167.5</v>
      </c>
      <c r="J17" s="210"/>
    </row>
    <row r="18" spans="1:10" ht="15" customHeight="1">
      <c r="A18" s="131" t="s">
        <v>213</v>
      </c>
      <c r="B18" s="383"/>
      <c r="C18" s="133">
        <v>0</v>
      </c>
      <c r="D18" s="382">
        <v>5</v>
      </c>
      <c r="E18" s="133">
        <v>249.5</v>
      </c>
      <c r="F18" s="382">
        <v>5</v>
      </c>
      <c r="G18" s="133">
        <v>249.5</v>
      </c>
      <c r="H18" s="134">
        <v>48902</v>
      </c>
      <c r="I18" s="134">
        <v>196</v>
      </c>
      <c r="J18" s="210"/>
    </row>
    <row r="19" spans="1:10" ht="15" customHeight="1">
      <c r="A19" s="131" t="s">
        <v>37</v>
      </c>
      <c r="B19" s="382">
        <v>21</v>
      </c>
      <c r="C19" s="133">
        <v>1048.5</v>
      </c>
      <c r="D19" s="382">
        <v>0</v>
      </c>
      <c r="E19" s="133">
        <v>0</v>
      </c>
      <c r="F19" s="382">
        <v>21</v>
      </c>
      <c r="G19" s="133">
        <v>1048.5</v>
      </c>
      <c r="H19" s="134" t="s">
        <v>769</v>
      </c>
      <c r="I19" s="134">
        <v>301.9</v>
      </c>
      <c r="J19" s="210"/>
    </row>
    <row r="20" spans="1:10" ht="15" customHeight="1">
      <c r="A20" s="131" t="s">
        <v>74</v>
      </c>
      <c r="B20" s="383"/>
      <c r="C20" s="133">
        <v>0</v>
      </c>
      <c r="D20" s="382">
        <v>10</v>
      </c>
      <c r="E20" s="133">
        <v>499.2</v>
      </c>
      <c r="F20" s="382">
        <v>10</v>
      </c>
      <c r="G20" s="133">
        <v>499.2</v>
      </c>
      <c r="H20" s="134" t="s">
        <v>770</v>
      </c>
      <c r="I20" s="134">
        <v>216</v>
      </c>
      <c r="J20" s="210"/>
    </row>
    <row r="21" spans="1:10" ht="15" customHeight="1">
      <c r="A21" s="131" t="s">
        <v>170</v>
      </c>
      <c r="B21" s="383"/>
      <c r="C21" s="133">
        <v>0</v>
      </c>
      <c r="D21" s="382">
        <v>40</v>
      </c>
      <c r="E21" s="133">
        <v>1996.8</v>
      </c>
      <c r="F21" s="382">
        <v>40</v>
      </c>
      <c r="G21" s="133">
        <v>1996.8</v>
      </c>
      <c r="H21" s="134" t="s">
        <v>771</v>
      </c>
      <c r="I21" s="134">
        <v>202.5</v>
      </c>
      <c r="J21" s="210"/>
    </row>
    <row r="22" spans="1:10" ht="15" customHeight="1">
      <c r="A22" s="131" t="s">
        <v>358</v>
      </c>
      <c r="B22" s="382">
        <v>20</v>
      </c>
      <c r="C22" s="133">
        <v>997</v>
      </c>
      <c r="D22" s="382">
        <v>0</v>
      </c>
      <c r="E22" s="133">
        <v>0</v>
      </c>
      <c r="F22" s="382">
        <v>20</v>
      </c>
      <c r="G22" s="133">
        <v>997</v>
      </c>
      <c r="H22" s="134" t="s">
        <v>772</v>
      </c>
      <c r="I22" s="134">
        <v>138</v>
      </c>
      <c r="J22" s="210"/>
    </row>
    <row r="23" spans="1:10" ht="15" customHeight="1">
      <c r="A23" s="131" t="s">
        <v>40</v>
      </c>
      <c r="B23" s="382">
        <f>20+19</f>
        <v>39</v>
      </c>
      <c r="C23" s="133">
        <f>998.5+947</f>
        <v>1945.5</v>
      </c>
      <c r="D23" s="382">
        <v>0</v>
      </c>
      <c r="E23" s="133">
        <v>0</v>
      </c>
      <c r="F23" s="382">
        <f>20+19</f>
        <v>39</v>
      </c>
      <c r="G23" s="133">
        <f>998.5+947</f>
        <v>1945.5</v>
      </c>
      <c r="H23" s="134">
        <f>176170+292174.5</f>
        <v>468344.5</v>
      </c>
      <c r="I23" s="134">
        <f>H23/G23</f>
        <v>240.73220251863273</v>
      </c>
      <c r="J23" s="210"/>
    </row>
    <row r="24" spans="1:10" ht="15" customHeight="1">
      <c r="A24" s="131" t="s">
        <v>41</v>
      </c>
      <c r="B24" s="382">
        <v>40</v>
      </c>
      <c r="C24" s="133">
        <v>1998.5</v>
      </c>
      <c r="D24" s="382">
        <v>0</v>
      </c>
      <c r="E24" s="133">
        <v>0</v>
      </c>
      <c r="F24" s="382">
        <v>40</v>
      </c>
      <c r="G24" s="133">
        <v>1998.5</v>
      </c>
      <c r="H24" s="134" t="s">
        <v>773</v>
      </c>
      <c r="I24" s="134">
        <v>160.26</v>
      </c>
      <c r="J24" s="210"/>
    </row>
    <row r="25" spans="1:10" ht="15" customHeight="1">
      <c r="A25" s="131" t="s">
        <v>174</v>
      </c>
      <c r="B25" s="382">
        <v>10</v>
      </c>
      <c r="C25" s="133">
        <v>500</v>
      </c>
      <c r="D25" s="382">
        <v>0</v>
      </c>
      <c r="E25" s="133">
        <v>0</v>
      </c>
      <c r="F25" s="382">
        <v>10</v>
      </c>
      <c r="G25" s="133">
        <v>500</v>
      </c>
      <c r="H25" s="134" t="s">
        <v>774</v>
      </c>
      <c r="I25" s="134">
        <v>309</v>
      </c>
      <c r="J25" s="210"/>
    </row>
    <row r="26" spans="1:10" ht="15" customHeight="1">
      <c r="A26" s="131" t="s">
        <v>42</v>
      </c>
      <c r="B26" s="382">
        <v>240</v>
      </c>
      <c r="C26" s="133">
        <v>11979</v>
      </c>
      <c r="D26" s="382">
        <v>75</v>
      </c>
      <c r="E26" s="133">
        <v>3743.7</v>
      </c>
      <c r="F26" s="382">
        <v>315</v>
      </c>
      <c r="G26" s="133">
        <v>15722.7</v>
      </c>
      <c r="H26" s="134" t="s">
        <v>775</v>
      </c>
      <c r="I26" s="134">
        <v>199.86</v>
      </c>
      <c r="J26" s="210"/>
    </row>
    <row r="27" spans="1:10" ht="15" customHeight="1">
      <c r="A27" s="131" t="s">
        <v>43</v>
      </c>
      <c r="B27" s="382">
        <v>470</v>
      </c>
      <c r="C27" s="133">
        <v>23461</v>
      </c>
      <c r="D27" s="382">
        <v>170</v>
      </c>
      <c r="E27" s="133">
        <v>8486.4</v>
      </c>
      <c r="F27" s="382">
        <v>640</v>
      </c>
      <c r="G27" s="133">
        <v>31947.4</v>
      </c>
      <c r="H27" s="134" t="s">
        <v>776</v>
      </c>
      <c r="I27" s="134">
        <v>202.2</v>
      </c>
      <c r="J27" s="210"/>
    </row>
    <row r="28" spans="1:10" ht="15" customHeight="1">
      <c r="A28" s="131" t="s">
        <v>45</v>
      </c>
      <c r="B28" s="382">
        <v>10</v>
      </c>
      <c r="C28" s="133">
        <v>500</v>
      </c>
      <c r="D28" s="382">
        <v>4</v>
      </c>
      <c r="E28" s="133">
        <v>199.5</v>
      </c>
      <c r="F28" s="382">
        <v>14</v>
      </c>
      <c r="G28" s="133">
        <v>699.5</v>
      </c>
      <c r="H28" s="134" t="s">
        <v>777</v>
      </c>
      <c r="I28" s="134">
        <v>263.65</v>
      </c>
      <c r="J28" s="210"/>
    </row>
    <row r="29" spans="1:10" ht="15" customHeight="1">
      <c r="A29" s="131" t="s">
        <v>55</v>
      </c>
      <c r="B29" s="382">
        <v>40</v>
      </c>
      <c r="C29" s="133">
        <v>1992.5</v>
      </c>
      <c r="D29" s="382">
        <v>5</v>
      </c>
      <c r="E29" s="133">
        <v>249.5</v>
      </c>
      <c r="F29" s="382">
        <v>45</v>
      </c>
      <c r="G29" s="133">
        <v>2242</v>
      </c>
      <c r="H29" s="134" t="s">
        <v>778</v>
      </c>
      <c r="I29" s="134">
        <v>192.83</v>
      </c>
      <c r="J29" s="210"/>
    </row>
    <row r="30" spans="1:10" ht="15" customHeight="1">
      <c r="A30" s="131" t="s">
        <v>187</v>
      </c>
      <c r="B30" s="382">
        <v>30</v>
      </c>
      <c r="C30" s="133">
        <v>1498.5</v>
      </c>
      <c r="D30" s="382">
        <v>0</v>
      </c>
      <c r="E30" s="133">
        <v>0</v>
      </c>
      <c r="F30" s="382">
        <v>30</v>
      </c>
      <c r="G30" s="133">
        <v>1498.5</v>
      </c>
      <c r="H30" s="134" t="s">
        <v>779</v>
      </c>
      <c r="I30" s="134">
        <v>195</v>
      </c>
      <c r="J30" s="210"/>
    </row>
    <row r="31" spans="1:10" ht="15" customHeight="1">
      <c r="A31" s="131" t="s">
        <v>69</v>
      </c>
      <c r="B31" s="382">
        <v>10</v>
      </c>
      <c r="C31" s="133">
        <v>500</v>
      </c>
      <c r="D31" s="382">
        <v>0</v>
      </c>
      <c r="E31" s="133">
        <v>0</v>
      </c>
      <c r="F31" s="382">
        <v>10</v>
      </c>
      <c r="G31" s="133">
        <v>500</v>
      </c>
      <c r="H31" s="134">
        <v>73500</v>
      </c>
      <c r="I31" s="134">
        <v>147</v>
      </c>
      <c r="J31" s="210"/>
    </row>
    <row r="32" spans="1:10" ht="15" customHeight="1">
      <c r="A32" s="131" t="s">
        <v>230</v>
      </c>
      <c r="B32" s="382">
        <v>11</v>
      </c>
      <c r="C32" s="133">
        <v>550</v>
      </c>
      <c r="D32" s="382">
        <v>0</v>
      </c>
      <c r="E32" s="133">
        <v>0</v>
      </c>
      <c r="F32" s="382">
        <v>11</v>
      </c>
      <c r="G32" s="133">
        <v>550</v>
      </c>
      <c r="H32" s="134" t="s">
        <v>780</v>
      </c>
      <c r="I32" s="134">
        <v>294</v>
      </c>
      <c r="J32" s="210"/>
    </row>
    <row r="33" spans="1:10" ht="15" customHeight="1">
      <c r="A33" s="131" t="s">
        <v>46</v>
      </c>
      <c r="B33" s="382">
        <v>605</v>
      </c>
      <c r="C33" s="133">
        <v>30194.5</v>
      </c>
      <c r="D33" s="382">
        <v>140</v>
      </c>
      <c r="E33" s="133">
        <v>6988.6</v>
      </c>
      <c r="F33" s="382">
        <v>745</v>
      </c>
      <c r="G33" s="133">
        <v>37183.1</v>
      </c>
      <c r="H33" s="134" t="s">
        <v>781</v>
      </c>
      <c r="I33" s="134">
        <v>201.88</v>
      </c>
      <c r="J33" s="210"/>
    </row>
    <row r="34" spans="1:10" ht="15" customHeight="1">
      <c r="A34" s="131" t="s">
        <v>276</v>
      </c>
      <c r="B34" s="383"/>
      <c r="C34" s="133">
        <v>0</v>
      </c>
      <c r="D34" s="382">
        <v>2</v>
      </c>
      <c r="E34" s="133">
        <v>98.2</v>
      </c>
      <c r="F34" s="382">
        <v>2</v>
      </c>
      <c r="G34" s="133">
        <v>98.2</v>
      </c>
      <c r="H34" s="134">
        <v>17181</v>
      </c>
      <c r="I34" s="134">
        <v>174.96</v>
      </c>
      <c r="J34" s="210"/>
    </row>
    <row r="35" spans="1:10" ht="15" customHeight="1">
      <c r="A35" s="131" t="s">
        <v>47</v>
      </c>
      <c r="B35" s="382">
        <v>10</v>
      </c>
      <c r="C35" s="133">
        <v>498.5</v>
      </c>
      <c r="D35" s="382">
        <v>4</v>
      </c>
      <c r="E35" s="133">
        <v>199.5</v>
      </c>
      <c r="F35" s="382">
        <v>14</v>
      </c>
      <c r="G35" s="133">
        <v>698</v>
      </c>
      <c r="H35" s="134" t="s">
        <v>782</v>
      </c>
      <c r="I35" s="134">
        <v>246.01</v>
      </c>
      <c r="J35" s="210"/>
    </row>
    <row r="36" spans="1:10" ht="15" customHeight="1">
      <c r="A36" s="131" t="s">
        <v>194</v>
      </c>
      <c r="B36" s="383"/>
      <c r="C36" s="133">
        <v>0</v>
      </c>
      <c r="D36" s="382">
        <v>5</v>
      </c>
      <c r="E36" s="133">
        <v>249.2</v>
      </c>
      <c r="F36" s="382">
        <v>5</v>
      </c>
      <c r="G36" s="133">
        <v>249.2</v>
      </c>
      <c r="H36" s="134">
        <v>48843.2</v>
      </c>
      <c r="I36" s="134">
        <v>196</v>
      </c>
      <c r="J36" s="210"/>
    </row>
    <row r="37" spans="1:10" ht="15" customHeight="1">
      <c r="A37" s="131" t="s">
        <v>50</v>
      </c>
      <c r="B37" s="383"/>
      <c r="C37" s="133">
        <v>0</v>
      </c>
      <c r="D37" s="382">
        <v>37</v>
      </c>
      <c r="E37" s="133">
        <v>1846.1</v>
      </c>
      <c r="F37" s="382">
        <v>37</v>
      </c>
      <c r="G37" s="133">
        <v>1846.1</v>
      </c>
      <c r="H37" s="134" t="s">
        <v>783</v>
      </c>
      <c r="I37" s="134">
        <v>209.83</v>
      </c>
      <c r="J37" s="210"/>
    </row>
    <row r="38" spans="1:10" ht="15" customHeight="1">
      <c r="A38" s="131" t="s">
        <v>510</v>
      </c>
      <c r="B38" s="382">
        <v>90</v>
      </c>
      <c r="C38" s="133">
        <v>4486.5</v>
      </c>
      <c r="D38" s="382">
        <v>0</v>
      </c>
      <c r="E38" s="133">
        <v>0</v>
      </c>
      <c r="F38" s="382">
        <v>90</v>
      </c>
      <c r="G38" s="133">
        <v>4486.5</v>
      </c>
      <c r="H38" s="134" t="s">
        <v>784</v>
      </c>
      <c r="I38" s="134">
        <v>217</v>
      </c>
      <c r="J38" s="210"/>
    </row>
    <row r="39" spans="1:10" ht="15" customHeight="1">
      <c r="A39" s="131" t="s">
        <v>149</v>
      </c>
      <c r="B39" s="382">
        <v>12</v>
      </c>
      <c r="C39" s="133">
        <v>600</v>
      </c>
      <c r="D39" s="382">
        <v>0</v>
      </c>
      <c r="E39" s="133">
        <v>0</v>
      </c>
      <c r="F39" s="382">
        <v>12</v>
      </c>
      <c r="G39" s="133">
        <v>600</v>
      </c>
      <c r="H39" s="134" t="s">
        <v>785</v>
      </c>
      <c r="I39" s="134">
        <v>308</v>
      </c>
      <c r="J39" s="210"/>
    </row>
    <row r="40" spans="1:10" ht="15" customHeight="1">
      <c r="A40" s="131" t="s">
        <v>198</v>
      </c>
      <c r="B40" s="383"/>
      <c r="C40" s="133">
        <v>0</v>
      </c>
      <c r="D40" s="382">
        <v>70</v>
      </c>
      <c r="E40" s="133">
        <v>3494.4</v>
      </c>
      <c r="F40" s="382">
        <v>70</v>
      </c>
      <c r="G40" s="133">
        <v>3494.4</v>
      </c>
      <c r="H40" s="134" t="s">
        <v>786</v>
      </c>
      <c r="I40" s="134">
        <v>209.29</v>
      </c>
      <c r="J40" s="210"/>
    </row>
    <row r="41" spans="1:10" ht="15" customHeight="1">
      <c r="A41" s="131" t="s">
        <v>374</v>
      </c>
      <c r="B41" s="382">
        <v>54</v>
      </c>
      <c r="C41" s="133">
        <v>2695.5</v>
      </c>
      <c r="D41" s="382">
        <v>9</v>
      </c>
      <c r="E41" s="133">
        <v>449</v>
      </c>
      <c r="F41" s="382">
        <v>63</v>
      </c>
      <c r="G41" s="133">
        <v>3144.5</v>
      </c>
      <c r="H41" s="134" t="s">
        <v>787</v>
      </c>
      <c r="I41" s="134">
        <v>281.14</v>
      </c>
      <c r="J41" s="210"/>
    </row>
    <row r="42" spans="1:10" ht="15" customHeight="1">
      <c r="A42" s="131" t="s">
        <v>53</v>
      </c>
      <c r="B42" s="382">
        <v>40</v>
      </c>
      <c r="C42" s="133">
        <v>1996</v>
      </c>
      <c r="D42" s="382">
        <v>0</v>
      </c>
      <c r="E42" s="133">
        <v>0</v>
      </c>
      <c r="F42" s="382">
        <v>40</v>
      </c>
      <c r="G42" s="133">
        <v>1996</v>
      </c>
      <c r="H42" s="134" t="s">
        <v>788</v>
      </c>
      <c r="I42" s="134">
        <v>244.79</v>
      </c>
      <c r="J42" s="210"/>
    </row>
    <row r="43" spans="1:10" ht="15" customHeight="1">
      <c r="A43" s="131" t="s">
        <v>54</v>
      </c>
      <c r="B43" s="383"/>
      <c r="C43" s="133">
        <v>0</v>
      </c>
      <c r="D43" s="382">
        <v>55</v>
      </c>
      <c r="E43" s="133">
        <v>2743.6</v>
      </c>
      <c r="F43" s="382">
        <v>55</v>
      </c>
      <c r="G43" s="133">
        <v>2743.6</v>
      </c>
      <c r="H43" s="134" t="s">
        <v>789</v>
      </c>
      <c r="I43" s="134">
        <v>244.46</v>
      </c>
      <c r="J43" s="210"/>
    </row>
    <row r="44" spans="1:10" ht="15" customHeight="1">
      <c r="A44" s="131" t="s">
        <v>617</v>
      </c>
      <c r="B44" s="382">
        <v>22</v>
      </c>
      <c r="C44" s="133">
        <v>1098.5</v>
      </c>
      <c r="D44" s="382">
        <v>0</v>
      </c>
      <c r="E44" s="133">
        <v>0</v>
      </c>
      <c r="F44" s="382">
        <v>22</v>
      </c>
      <c r="G44" s="133">
        <v>1098.5</v>
      </c>
      <c r="H44" s="134" t="s">
        <v>790</v>
      </c>
      <c r="I44" s="134">
        <v>290</v>
      </c>
      <c r="J44" s="210"/>
    </row>
    <row r="45" spans="1:10" ht="15" customHeight="1">
      <c r="A45" s="131" t="s">
        <v>71</v>
      </c>
      <c r="B45" s="382">
        <v>72</v>
      </c>
      <c r="C45" s="133">
        <v>3592.5</v>
      </c>
      <c r="D45" s="382">
        <v>50</v>
      </c>
      <c r="E45" s="133">
        <v>2496</v>
      </c>
      <c r="F45" s="382">
        <v>122</v>
      </c>
      <c r="G45" s="133">
        <v>6088.5</v>
      </c>
      <c r="H45" s="134" t="s">
        <v>791</v>
      </c>
      <c r="I45" s="134">
        <v>185.91</v>
      </c>
      <c r="J45" s="210"/>
    </row>
    <row r="46" spans="1:10" ht="15" customHeight="1">
      <c r="A46" s="131" t="s">
        <v>379</v>
      </c>
      <c r="B46" s="384">
        <v>185</v>
      </c>
      <c r="C46" s="385">
        <v>9233.5</v>
      </c>
      <c r="D46" s="384">
        <v>0</v>
      </c>
      <c r="E46" s="385">
        <v>0</v>
      </c>
      <c r="F46" s="384">
        <v>185</v>
      </c>
      <c r="G46" s="385">
        <v>9233.5</v>
      </c>
      <c r="H46" s="386" t="s">
        <v>792</v>
      </c>
      <c r="I46" s="386">
        <v>198.35</v>
      </c>
      <c r="J46" s="210"/>
    </row>
    <row r="47" spans="1:10" ht="15" customHeight="1">
      <c r="A47" s="131" t="s">
        <v>19</v>
      </c>
      <c r="B47" s="384">
        <v>3007</v>
      </c>
      <c r="C47" s="385" t="s">
        <v>793</v>
      </c>
      <c r="D47" s="384">
        <v>805</v>
      </c>
      <c r="E47" s="385">
        <v>40179.4</v>
      </c>
      <c r="F47" s="384">
        <v>3812</v>
      </c>
      <c r="G47" s="385" t="s">
        <v>794</v>
      </c>
      <c r="H47" s="386" t="s">
        <v>795</v>
      </c>
      <c r="I47" s="386">
        <v>198.47</v>
      </c>
      <c r="J47" s="210"/>
    </row>
    <row r="48" spans="1:12" ht="15" customHeight="1">
      <c r="A48" s="180"/>
      <c r="B48" s="314"/>
      <c r="C48" s="207"/>
      <c r="D48" s="208"/>
      <c r="E48" s="209"/>
      <c r="F48" s="314"/>
      <c r="G48" s="209"/>
      <c r="H48" s="185"/>
      <c r="I48" s="212"/>
      <c r="J48" s="210"/>
      <c r="L48" s="232"/>
    </row>
    <row r="49" spans="1:10" ht="15" customHeight="1">
      <c r="A49" s="186" t="s">
        <v>62</v>
      </c>
      <c r="B49" s="315"/>
      <c r="C49" s="188"/>
      <c r="D49" s="187"/>
      <c r="E49" s="188"/>
      <c r="F49" s="315"/>
      <c r="G49" s="189"/>
      <c r="H49" s="316"/>
      <c r="I49" s="191"/>
      <c r="J49" s="210"/>
    </row>
    <row r="50" spans="1:12" ht="15" customHeight="1">
      <c r="A50" s="186" t="s">
        <v>63</v>
      </c>
      <c r="B50" s="315"/>
      <c r="C50" s="188"/>
      <c r="D50" s="187"/>
      <c r="E50" s="188"/>
      <c r="F50" s="315"/>
      <c r="G50" s="317" t="s">
        <v>64</v>
      </c>
      <c r="H50" s="316"/>
      <c r="I50" s="192"/>
      <c r="J50" s="210"/>
      <c r="L50" s="232"/>
    </row>
    <row r="51" spans="1:10" ht="15" customHeight="1">
      <c r="A51" s="186" t="s">
        <v>157</v>
      </c>
      <c r="B51" s="315"/>
      <c r="C51" s="188"/>
      <c r="D51" s="187"/>
      <c r="E51" s="188"/>
      <c r="F51" s="315"/>
      <c r="G51" s="316" t="s">
        <v>66</v>
      </c>
      <c r="H51" s="318"/>
      <c r="I51" s="191"/>
      <c r="J51" s="210"/>
    </row>
    <row r="52" spans="1:10" ht="15" customHeight="1">
      <c r="A52" s="186" t="s">
        <v>158</v>
      </c>
      <c r="B52" s="315"/>
      <c r="C52" s="188"/>
      <c r="D52" s="187"/>
      <c r="E52" s="188"/>
      <c r="F52" s="315"/>
      <c r="G52" s="189"/>
      <c r="H52" s="316"/>
      <c r="I52" s="191"/>
      <c r="J52" s="210"/>
    </row>
    <row r="53" spans="1:10" ht="15" customHeight="1">
      <c r="A53" s="186" t="s">
        <v>159</v>
      </c>
      <c r="B53" s="315"/>
      <c r="C53" s="188"/>
      <c r="D53" s="187"/>
      <c r="E53" s="188"/>
      <c r="F53" s="315"/>
      <c r="G53" s="189"/>
      <c r="H53" s="316"/>
      <c r="I53" s="191"/>
      <c r="J53" s="210"/>
    </row>
    <row r="54" spans="1:10" ht="15" customHeight="1">
      <c r="A54" s="203"/>
      <c r="B54" s="312"/>
      <c r="C54" s="203"/>
      <c r="D54" s="203"/>
      <c r="E54" s="203"/>
      <c r="F54" s="312"/>
      <c r="G54" s="203"/>
      <c r="H54" s="311"/>
      <c r="I54" s="203"/>
      <c r="J54" s="203"/>
    </row>
    <row r="55" spans="1:10" ht="15" customHeight="1">
      <c r="A55" s="203"/>
      <c r="B55" s="312"/>
      <c r="C55" s="203"/>
      <c r="D55" s="203"/>
      <c r="E55" s="203"/>
      <c r="F55" s="312"/>
      <c r="G55" s="203"/>
      <c r="H55" s="311"/>
      <c r="I55" s="203"/>
      <c r="J55" s="203"/>
    </row>
  </sheetData>
  <sheetProtection/>
  <printOptions/>
  <pageMargins left="0.49" right="0.37" top="1" bottom="0.25" header="0.3" footer="0.3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3">
      <selection activeCell="G27" sqref="G27"/>
    </sheetView>
  </sheetViews>
  <sheetFormatPr defaultColWidth="9.140625" defaultRowHeight="15" customHeight="1"/>
  <cols>
    <col min="1" max="1" width="30.7109375" style="195" customWidth="1"/>
    <col min="2" max="2" width="6.7109375" style="237" customWidth="1"/>
    <col min="3" max="3" width="10.28125" style="195" customWidth="1"/>
    <col min="4" max="4" width="7.140625" style="195" customWidth="1"/>
    <col min="5" max="5" width="9.7109375" style="195" customWidth="1"/>
    <col min="6" max="6" width="6.7109375" style="195" customWidth="1"/>
    <col min="7" max="7" width="10.57421875" style="195" customWidth="1"/>
    <col min="8" max="8" width="12.140625" style="238" customWidth="1"/>
    <col min="9" max="9" width="9.140625" style="195" customWidth="1"/>
    <col min="10" max="11" width="8.8515625" style="195" customWidth="1"/>
    <col min="12" max="12" width="14.28125" style="195" customWidth="1"/>
    <col min="13" max="16384" width="9.140625" style="195" customWidth="1"/>
  </cols>
  <sheetData>
    <row r="1" spans="1:10" ht="15" customHeight="1">
      <c r="A1" s="105" t="s">
        <v>753</v>
      </c>
      <c r="B1" s="368"/>
      <c r="C1" s="107"/>
      <c r="D1" s="106"/>
      <c r="E1" s="107"/>
      <c r="F1" s="106"/>
      <c r="G1" s="108"/>
      <c r="H1" s="369"/>
      <c r="I1" s="110"/>
      <c r="J1" s="210"/>
    </row>
    <row r="2" spans="1:10" ht="15" customHeight="1">
      <c r="A2" s="111" t="s">
        <v>721</v>
      </c>
      <c r="B2" s="368"/>
      <c r="C2" s="107"/>
      <c r="D2" s="106"/>
      <c r="E2" s="107"/>
      <c r="F2" s="106"/>
      <c r="G2" s="108"/>
      <c r="H2" s="369"/>
      <c r="I2" s="110"/>
      <c r="J2" s="210"/>
    </row>
    <row r="3" spans="1:10" ht="15" customHeight="1">
      <c r="A3" s="105" t="s">
        <v>58</v>
      </c>
      <c r="B3" s="368"/>
      <c r="C3" s="107"/>
      <c r="D3" s="106"/>
      <c r="E3" s="107"/>
      <c r="F3" s="106"/>
      <c r="G3" s="108"/>
      <c r="H3" s="369"/>
      <c r="I3" s="110"/>
      <c r="J3" s="210"/>
    </row>
    <row r="4" spans="1:10" ht="15" customHeight="1">
      <c r="A4" s="105" t="s">
        <v>8</v>
      </c>
      <c r="B4" s="368"/>
      <c r="C4" s="107"/>
      <c r="D4" s="106"/>
      <c r="E4" s="107"/>
      <c r="F4" s="106"/>
      <c r="G4" s="108"/>
      <c r="H4" s="369"/>
      <c r="I4" s="110"/>
      <c r="J4" s="210"/>
    </row>
    <row r="5" spans="1:10" ht="15" customHeight="1">
      <c r="A5" s="105" t="s">
        <v>9</v>
      </c>
      <c r="B5" s="368"/>
      <c r="C5" s="107"/>
      <c r="D5" s="106"/>
      <c r="E5" s="107"/>
      <c r="F5" s="106"/>
      <c r="G5" s="108"/>
      <c r="H5" s="369"/>
      <c r="I5" s="110"/>
      <c r="J5" s="210"/>
    </row>
    <row r="6" spans="1:10" ht="15" customHeight="1">
      <c r="A6" s="105" t="s">
        <v>59</v>
      </c>
      <c r="B6" s="368"/>
      <c r="C6" s="107"/>
      <c r="D6" s="106"/>
      <c r="E6" s="107"/>
      <c r="F6" s="106"/>
      <c r="G6" s="108"/>
      <c r="H6" s="369"/>
      <c r="I6" s="110"/>
      <c r="J6" s="210"/>
    </row>
    <row r="7" spans="1:10" ht="15" customHeight="1">
      <c r="A7" s="112" t="s">
        <v>60</v>
      </c>
      <c r="B7" s="368"/>
      <c r="C7" s="107"/>
      <c r="D7" s="106"/>
      <c r="E7" s="113" t="s">
        <v>61</v>
      </c>
      <c r="F7" s="106"/>
      <c r="G7" s="108"/>
      <c r="H7" s="369"/>
      <c r="I7" s="110"/>
      <c r="J7" s="210"/>
    </row>
    <row r="8" spans="1:10" ht="15" customHeight="1">
      <c r="A8" s="114" t="s">
        <v>754</v>
      </c>
      <c r="B8" s="370"/>
      <c r="C8" s="116"/>
      <c r="D8" s="115"/>
      <c r="E8" s="116"/>
      <c r="F8" s="115"/>
      <c r="G8" s="117"/>
      <c r="H8" s="371"/>
      <c r="I8" s="119"/>
      <c r="J8" s="210"/>
    </row>
    <row r="9" spans="1:10" ht="15" customHeight="1">
      <c r="A9" s="114"/>
      <c r="B9" s="370"/>
      <c r="C9" s="116" t="s">
        <v>756</v>
      </c>
      <c r="D9" s="115"/>
      <c r="E9" s="116"/>
      <c r="F9" s="115"/>
      <c r="G9" s="117"/>
      <c r="H9" s="371"/>
      <c r="I9" s="119"/>
      <c r="J9" s="210"/>
    </row>
    <row r="10" spans="1:10" ht="15" customHeight="1">
      <c r="A10" s="112" t="s">
        <v>82</v>
      </c>
      <c r="B10" s="370"/>
      <c r="C10" s="116" t="s">
        <v>83</v>
      </c>
      <c r="D10" s="115"/>
      <c r="E10" s="116" t="s">
        <v>34</v>
      </c>
      <c r="F10" s="115"/>
      <c r="G10" s="117" t="s">
        <v>84</v>
      </c>
      <c r="H10" s="369" t="s">
        <v>35</v>
      </c>
      <c r="I10" s="120" t="s">
        <v>85</v>
      </c>
      <c r="J10" s="210"/>
    </row>
    <row r="11" spans="1:10" ht="15" customHeight="1">
      <c r="A11" s="112" t="s">
        <v>86</v>
      </c>
      <c r="B11" s="372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371" t="s">
        <v>88</v>
      </c>
      <c r="I11" s="119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8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379" t="s">
        <v>35</v>
      </c>
      <c r="I14" s="120" t="s">
        <v>85</v>
      </c>
      <c r="J14" s="210"/>
    </row>
    <row r="15" spans="1:10" ht="15" customHeight="1">
      <c r="A15" s="131" t="s">
        <v>36</v>
      </c>
      <c r="B15" s="382">
        <v>50</v>
      </c>
      <c r="C15" s="133">
        <v>2497</v>
      </c>
      <c r="D15" s="133">
        <v>0</v>
      </c>
      <c r="E15" s="133">
        <v>0</v>
      </c>
      <c r="F15" s="382">
        <v>50</v>
      </c>
      <c r="G15" s="133">
        <v>2497</v>
      </c>
      <c r="H15" s="134" t="s">
        <v>759</v>
      </c>
      <c r="I15" s="134">
        <v>194.2</v>
      </c>
      <c r="J15" s="210"/>
    </row>
    <row r="16" spans="1:10" ht="15" customHeight="1">
      <c r="A16" s="131" t="s">
        <v>39</v>
      </c>
      <c r="B16" s="382">
        <v>10</v>
      </c>
      <c r="C16" s="133">
        <v>500</v>
      </c>
      <c r="D16" s="133">
        <v>0</v>
      </c>
      <c r="E16" s="133">
        <v>0</v>
      </c>
      <c r="F16" s="382">
        <v>10</v>
      </c>
      <c r="G16" s="133">
        <v>500</v>
      </c>
      <c r="H16" s="134" t="s">
        <v>758</v>
      </c>
      <c r="I16" s="134">
        <v>304</v>
      </c>
      <c r="J16" s="210"/>
    </row>
    <row r="17" spans="1:10" ht="15" customHeight="1">
      <c r="A17" s="131" t="s">
        <v>40</v>
      </c>
      <c r="B17" s="382">
        <v>10</v>
      </c>
      <c r="C17" s="133">
        <v>498.5</v>
      </c>
      <c r="D17" s="133">
        <v>0</v>
      </c>
      <c r="E17" s="133">
        <v>0</v>
      </c>
      <c r="F17" s="382">
        <v>10</v>
      </c>
      <c r="G17" s="133">
        <v>498.5</v>
      </c>
      <c r="H17" s="134" t="s">
        <v>359</v>
      </c>
      <c r="I17" s="134">
        <v>304</v>
      </c>
      <c r="J17" s="210"/>
    </row>
    <row r="18" spans="1:10" ht="15" customHeight="1">
      <c r="A18" s="131" t="s">
        <v>41</v>
      </c>
      <c r="B18" s="382">
        <v>10</v>
      </c>
      <c r="C18" s="133">
        <v>498.5</v>
      </c>
      <c r="D18" s="133">
        <v>0</v>
      </c>
      <c r="E18" s="133">
        <v>0</v>
      </c>
      <c r="F18" s="382">
        <v>10</v>
      </c>
      <c r="G18" s="133">
        <v>498.5</v>
      </c>
      <c r="H18" s="134" t="s">
        <v>241</v>
      </c>
      <c r="I18" s="134">
        <v>210</v>
      </c>
      <c r="J18" s="210"/>
    </row>
    <row r="19" spans="1:10" ht="15" customHeight="1">
      <c r="A19" s="131" t="s">
        <v>43</v>
      </c>
      <c r="B19" s="382">
        <v>220</v>
      </c>
      <c r="C19" s="133">
        <v>10983.5</v>
      </c>
      <c r="D19" s="133">
        <v>20</v>
      </c>
      <c r="E19" s="133">
        <v>998.4</v>
      </c>
      <c r="F19" s="382">
        <v>240</v>
      </c>
      <c r="G19" s="133">
        <v>11981.9</v>
      </c>
      <c r="H19" s="134" t="s">
        <v>760</v>
      </c>
      <c r="I19" s="134">
        <v>203.59</v>
      </c>
      <c r="J19" s="210"/>
    </row>
    <row r="20" spans="1:10" ht="15" customHeight="1">
      <c r="A20" s="131" t="s">
        <v>44</v>
      </c>
      <c r="B20" s="382">
        <v>11</v>
      </c>
      <c r="C20" s="133">
        <v>550</v>
      </c>
      <c r="D20" s="133">
        <v>0</v>
      </c>
      <c r="E20" s="133">
        <v>0</v>
      </c>
      <c r="F20" s="382">
        <v>11</v>
      </c>
      <c r="G20" s="133">
        <v>550</v>
      </c>
      <c r="H20" s="134" t="s">
        <v>438</v>
      </c>
      <c r="I20" s="134">
        <v>306</v>
      </c>
      <c r="J20" s="210"/>
    </row>
    <row r="21" spans="1:10" ht="15" customHeight="1">
      <c r="A21" s="131" t="s">
        <v>46</v>
      </c>
      <c r="B21" s="382">
        <v>20</v>
      </c>
      <c r="C21" s="133">
        <v>1000</v>
      </c>
      <c r="D21" s="133">
        <v>0</v>
      </c>
      <c r="E21" s="133">
        <v>0</v>
      </c>
      <c r="F21" s="382">
        <v>20</v>
      </c>
      <c r="G21" s="133">
        <v>1000</v>
      </c>
      <c r="H21" s="134" t="s">
        <v>757</v>
      </c>
      <c r="I21" s="134">
        <v>208.5</v>
      </c>
      <c r="J21" s="210"/>
    </row>
    <row r="22" spans="1:10" ht="15" customHeight="1">
      <c r="A22" s="131" t="s">
        <v>70</v>
      </c>
      <c r="B22" s="384">
        <v>11</v>
      </c>
      <c r="C22" s="385">
        <v>548.5</v>
      </c>
      <c r="D22" s="385">
        <v>0</v>
      </c>
      <c r="E22" s="385">
        <v>0</v>
      </c>
      <c r="F22" s="384">
        <v>11</v>
      </c>
      <c r="G22" s="385">
        <v>548.5</v>
      </c>
      <c r="H22" s="386" t="s">
        <v>761</v>
      </c>
      <c r="I22" s="386">
        <v>306</v>
      </c>
      <c r="J22" s="210"/>
    </row>
    <row r="23" spans="1:10" ht="15" customHeight="1">
      <c r="A23" s="131" t="s">
        <v>19</v>
      </c>
      <c r="B23" s="384">
        <v>342</v>
      </c>
      <c r="C23" s="385">
        <v>17076</v>
      </c>
      <c r="D23" s="385">
        <v>20</v>
      </c>
      <c r="E23" s="385">
        <v>998.4</v>
      </c>
      <c r="F23" s="384">
        <v>362</v>
      </c>
      <c r="G23" s="385">
        <v>18074.4</v>
      </c>
      <c r="H23" s="386" t="s">
        <v>762</v>
      </c>
      <c r="I23" s="386">
        <v>214.51</v>
      </c>
      <c r="J23" s="210"/>
    </row>
    <row r="24" spans="1:10" ht="15" customHeight="1">
      <c r="A24" s="131"/>
      <c r="B24" s="382"/>
      <c r="C24" s="133"/>
      <c r="D24" s="382"/>
      <c r="E24" s="133"/>
      <c r="F24" s="382"/>
      <c r="G24" s="133"/>
      <c r="H24" s="134"/>
      <c r="I24" s="134"/>
      <c r="J24" s="210"/>
    </row>
    <row r="25" spans="1:12" ht="15" customHeight="1">
      <c r="A25" s="131"/>
      <c r="B25" s="387"/>
      <c r="C25" s="227"/>
      <c r="D25" s="231"/>
      <c r="E25" s="228"/>
      <c r="F25" s="230"/>
      <c r="G25" s="228"/>
      <c r="H25" s="134"/>
      <c r="I25" s="229"/>
      <c r="J25" s="210"/>
      <c r="L25" s="232"/>
    </row>
    <row r="26" spans="1:10" ht="15" customHeight="1">
      <c r="A26" s="142" t="s">
        <v>62</v>
      </c>
      <c r="B26" s="388"/>
      <c r="C26" s="144"/>
      <c r="D26" s="143"/>
      <c r="E26" s="144"/>
      <c r="F26" s="143"/>
      <c r="G26" s="145"/>
      <c r="H26" s="389"/>
      <c r="I26" s="146"/>
      <c r="J26" s="210"/>
    </row>
    <row r="27" spans="1:12" ht="15" customHeight="1">
      <c r="A27" s="142" t="s">
        <v>63</v>
      </c>
      <c r="B27" s="388"/>
      <c r="C27" s="144"/>
      <c r="D27" s="143"/>
      <c r="E27" s="144"/>
      <c r="F27" s="143"/>
      <c r="G27" s="390" t="s">
        <v>64</v>
      </c>
      <c r="H27" s="389"/>
      <c r="I27" s="147"/>
      <c r="J27" s="210"/>
      <c r="L27" s="232"/>
    </row>
    <row r="28" spans="1:10" ht="15" customHeight="1">
      <c r="A28" s="142" t="s">
        <v>157</v>
      </c>
      <c r="B28" s="388"/>
      <c r="C28" s="144"/>
      <c r="D28" s="143"/>
      <c r="E28" s="144"/>
      <c r="G28" s="389" t="s">
        <v>66</v>
      </c>
      <c r="H28" s="391"/>
      <c r="I28" s="146"/>
      <c r="J28" s="210"/>
    </row>
    <row r="29" spans="1:10" ht="15" customHeight="1">
      <c r="A29" s="142" t="s">
        <v>158</v>
      </c>
      <c r="B29" s="388"/>
      <c r="C29" s="144"/>
      <c r="D29" s="143"/>
      <c r="E29" s="144"/>
      <c r="F29" s="143"/>
      <c r="G29" s="145"/>
      <c r="H29" s="389"/>
      <c r="I29" s="146"/>
      <c r="J29" s="210"/>
    </row>
    <row r="30" spans="1:10" ht="15" customHeight="1">
      <c r="A30" s="142" t="s">
        <v>159</v>
      </c>
      <c r="B30" s="388"/>
      <c r="C30" s="144"/>
      <c r="D30" s="143"/>
      <c r="E30" s="144"/>
      <c r="F30" s="143"/>
      <c r="G30" s="145"/>
      <c r="H30" s="389"/>
      <c r="I30" s="146"/>
      <c r="J30" s="210"/>
    </row>
    <row r="31" spans="1:10" ht="15" customHeight="1">
      <c r="A31" s="203"/>
      <c r="B31" s="312"/>
      <c r="C31" s="203"/>
      <c r="D31" s="203"/>
      <c r="E31" s="203"/>
      <c r="F31" s="203"/>
      <c r="G31" s="203"/>
      <c r="H31" s="311"/>
      <c r="I31" s="203"/>
      <c r="J31" s="203"/>
    </row>
    <row r="32" spans="1:10" ht="15" customHeight="1">
      <c r="A32" s="203"/>
      <c r="B32" s="312"/>
      <c r="C32" s="203"/>
      <c r="D32" s="203"/>
      <c r="E32" s="203"/>
      <c r="F32" s="203"/>
      <c r="G32" s="203"/>
      <c r="H32" s="311"/>
      <c r="I32" s="203"/>
      <c r="J32" s="203"/>
    </row>
  </sheetData>
  <sheetProtection/>
  <printOptions/>
  <pageMargins left="0.6" right="0.37" top="1" bottom="0.25" header="0.3" footer="0.3"/>
  <pageSetup horizontalDpi="600" verticalDpi="6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43">
      <selection activeCell="D61" sqref="D61"/>
    </sheetView>
  </sheetViews>
  <sheetFormatPr defaultColWidth="8.8515625" defaultRowHeight="15" customHeight="1"/>
  <cols>
    <col min="1" max="1" width="30.7109375" style="195" customWidth="1"/>
    <col min="2" max="2" width="7.421875" style="237" customWidth="1"/>
    <col min="3" max="3" width="10.57421875" style="195" customWidth="1"/>
    <col min="4" max="4" width="7.421875" style="195" customWidth="1"/>
    <col min="5" max="5" width="10.421875" style="195" customWidth="1"/>
    <col min="6" max="6" width="7.7109375" style="195" customWidth="1"/>
    <col min="7" max="7" width="11.7109375" style="195" customWidth="1"/>
    <col min="8" max="8" width="15.140625" style="238" customWidth="1"/>
    <col min="9" max="9" width="9.140625" style="195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5" customHeight="1">
      <c r="A1" s="105" t="s">
        <v>720</v>
      </c>
      <c r="B1" s="368"/>
      <c r="C1" s="107"/>
      <c r="D1" s="106"/>
      <c r="E1" s="107"/>
      <c r="F1" s="106"/>
      <c r="G1" s="108"/>
      <c r="H1" s="369"/>
      <c r="I1" s="110"/>
      <c r="J1" s="210"/>
    </row>
    <row r="2" spans="1:10" ht="15" customHeight="1">
      <c r="A2" s="111" t="s">
        <v>721</v>
      </c>
      <c r="B2" s="368"/>
      <c r="C2" s="107"/>
      <c r="D2" s="106"/>
      <c r="E2" s="107"/>
      <c r="F2" s="106"/>
      <c r="G2" s="108"/>
      <c r="H2" s="369"/>
      <c r="I2" s="110"/>
      <c r="J2" s="210"/>
    </row>
    <row r="3" spans="1:10" ht="15" customHeight="1">
      <c r="A3" s="105" t="s">
        <v>58</v>
      </c>
      <c r="B3" s="368"/>
      <c r="C3" s="107"/>
      <c r="D3" s="106"/>
      <c r="E3" s="107"/>
      <c r="F3" s="106"/>
      <c r="G3" s="108"/>
      <c r="H3" s="369"/>
      <c r="I3" s="110"/>
      <c r="J3" s="210"/>
    </row>
    <row r="4" spans="1:10" ht="15" customHeight="1">
      <c r="A4" s="105" t="s">
        <v>8</v>
      </c>
      <c r="B4" s="368"/>
      <c r="C4" s="107"/>
      <c r="D4" s="106"/>
      <c r="E4" s="107"/>
      <c r="F4" s="106"/>
      <c r="G4" s="108"/>
      <c r="H4" s="369"/>
      <c r="I4" s="110"/>
      <c r="J4" s="210"/>
    </row>
    <row r="5" spans="1:10" ht="15" customHeight="1">
      <c r="A5" s="105" t="s">
        <v>9</v>
      </c>
      <c r="B5" s="368"/>
      <c r="C5" s="107"/>
      <c r="D5" s="106"/>
      <c r="E5" s="107"/>
      <c r="F5" s="106"/>
      <c r="G5" s="108"/>
      <c r="H5" s="369"/>
      <c r="I5" s="110"/>
      <c r="J5" s="210"/>
    </row>
    <row r="6" spans="1:10" ht="15" customHeight="1">
      <c r="A6" s="105" t="s">
        <v>59</v>
      </c>
      <c r="B6" s="368"/>
      <c r="C6" s="107"/>
      <c r="D6" s="106"/>
      <c r="E6" s="107"/>
      <c r="F6" s="106"/>
      <c r="G6" s="108"/>
      <c r="H6" s="369"/>
      <c r="I6" s="110"/>
      <c r="J6" s="210"/>
    </row>
    <row r="7" spans="1:10" ht="15" customHeight="1">
      <c r="A7" s="112" t="s">
        <v>60</v>
      </c>
      <c r="B7" s="368"/>
      <c r="C7" s="107"/>
      <c r="D7" s="106"/>
      <c r="E7" s="113" t="s">
        <v>61</v>
      </c>
      <c r="F7" s="106"/>
      <c r="G7" s="108"/>
      <c r="H7" s="369"/>
      <c r="I7" s="110"/>
      <c r="J7" s="210"/>
    </row>
    <row r="8" spans="1:10" ht="15" customHeight="1">
      <c r="A8" s="114" t="s">
        <v>722</v>
      </c>
      <c r="B8" s="370"/>
      <c r="C8" s="116"/>
      <c r="D8" s="115"/>
      <c r="E8" s="116"/>
      <c r="F8" s="115"/>
      <c r="G8" s="117"/>
      <c r="H8" s="371"/>
      <c r="I8" s="119"/>
      <c r="J8" s="210"/>
    </row>
    <row r="9" spans="1:10" ht="15" customHeight="1">
      <c r="A9" s="114"/>
      <c r="B9" s="370"/>
      <c r="C9" s="116" t="s">
        <v>755</v>
      </c>
      <c r="D9" s="115"/>
      <c r="E9" s="116"/>
      <c r="F9" s="115"/>
      <c r="G9" s="117"/>
      <c r="H9" s="371"/>
      <c r="I9" s="119"/>
      <c r="J9" s="210"/>
    </row>
    <row r="10" spans="1:10" ht="15" customHeight="1">
      <c r="A10" s="112" t="s">
        <v>82</v>
      </c>
      <c r="B10" s="370"/>
      <c r="C10" s="116" t="s">
        <v>83</v>
      </c>
      <c r="D10" s="115"/>
      <c r="E10" s="116" t="s">
        <v>34</v>
      </c>
      <c r="F10" s="115"/>
      <c r="G10" s="117" t="s">
        <v>84</v>
      </c>
      <c r="H10" s="369" t="s">
        <v>35</v>
      </c>
      <c r="I10" s="120" t="s">
        <v>85</v>
      </c>
      <c r="J10" s="210"/>
    </row>
    <row r="11" spans="1:10" ht="15" customHeight="1">
      <c r="A11" s="112" t="s">
        <v>86</v>
      </c>
      <c r="B11" s="372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371" t="s">
        <v>88</v>
      </c>
      <c r="I11" s="119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8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379" t="s">
        <v>35</v>
      </c>
      <c r="I14" s="120" t="s">
        <v>85</v>
      </c>
      <c r="J14" s="210"/>
    </row>
    <row r="15" spans="1:10" ht="15" customHeight="1">
      <c r="A15" s="131" t="s">
        <v>36</v>
      </c>
      <c r="B15" s="382">
        <v>829</v>
      </c>
      <c r="C15" s="133">
        <v>41268</v>
      </c>
      <c r="D15" s="382">
        <v>162</v>
      </c>
      <c r="E15" s="133">
        <v>8066.5</v>
      </c>
      <c r="F15" s="382">
        <v>991</v>
      </c>
      <c r="G15" s="133">
        <v>49334.5</v>
      </c>
      <c r="H15" s="134" t="s">
        <v>723</v>
      </c>
      <c r="I15" s="134">
        <v>195.67</v>
      </c>
      <c r="J15" s="210"/>
    </row>
    <row r="16" spans="1:10" ht="15" customHeight="1">
      <c r="A16" s="131" t="s">
        <v>132</v>
      </c>
      <c r="B16" s="382">
        <v>35</v>
      </c>
      <c r="C16" s="133">
        <v>1740.5</v>
      </c>
      <c r="D16" s="382">
        <v>0</v>
      </c>
      <c r="E16" s="133">
        <v>0</v>
      </c>
      <c r="F16" s="382">
        <v>35</v>
      </c>
      <c r="G16" s="133">
        <v>1740.5</v>
      </c>
      <c r="H16" s="134" t="s">
        <v>724</v>
      </c>
      <c r="I16" s="134">
        <v>253.13</v>
      </c>
      <c r="J16" s="210"/>
    </row>
    <row r="17" spans="1:10" ht="15" customHeight="1">
      <c r="A17" s="131" t="s">
        <v>213</v>
      </c>
      <c r="B17" s="383"/>
      <c r="C17" s="133">
        <v>0</v>
      </c>
      <c r="D17" s="382">
        <v>3</v>
      </c>
      <c r="E17" s="133">
        <v>149.5</v>
      </c>
      <c r="F17" s="382">
        <v>3</v>
      </c>
      <c r="G17" s="133">
        <v>149.5</v>
      </c>
      <c r="H17" s="134">
        <v>26910</v>
      </c>
      <c r="I17" s="134">
        <v>180</v>
      </c>
      <c r="J17" s="210"/>
    </row>
    <row r="18" spans="1:10" ht="15" customHeight="1">
      <c r="A18" s="131" t="s">
        <v>37</v>
      </c>
      <c r="B18" s="382">
        <v>10</v>
      </c>
      <c r="C18" s="133">
        <v>500</v>
      </c>
      <c r="D18" s="382">
        <v>0</v>
      </c>
      <c r="E18" s="133">
        <v>0</v>
      </c>
      <c r="F18" s="382">
        <v>10</v>
      </c>
      <c r="G18" s="133">
        <v>500</v>
      </c>
      <c r="H18" s="134" t="s">
        <v>725</v>
      </c>
      <c r="I18" s="134">
        <v>305</v>
      </c>
      <c r="J18" s="210"/>
    </row>
    <row r="19" spans="1:10" ht="15" customHeight="1">
      <c r="A19" s="131" t="s">
        <v>170</v>
      </c>
      <c r="B19" s="383"/>
      <c r="C19" s="133">
        <v>0</v>
      </c>
      <c r="D19" s="382">
        <v>125</v>
      </c>
      <c r="E19" s="133">
        <v>6235.4</v>
      </c>
      <c r="F19" s="382">
        <v>125</v>
      </c>
      <c r="G19" s="133">
        <v>6235.4</v>
      </c>
      <c r="H19" s="134" t="s">
        <v>726</v>
      </c>
      <c r="I19" s="134">
        <v>198.07</v>
      </c>
      <c r="J19" s="210"/>
    </row>
    <row r="20" spans="1:10" ht="15" customHeight="1">
      <c r="A20" s="131" t="s">
        <v>260</v>
      </c>
      <c r="B20" s="382">
        <v>10</v>
      </c>
      <c r="C20" s="133">
        <v>498.5</v>
      </c>
      <c r="D20" s="382">
        <v>0</v>
      </c>
      <c r="E20" s="133">
        <v>0</v>
      </c>
      <c r="F20" s="382">
        <v>10</v>
      </c>
      <c r="G20" s="133">
        <v>498.5</v>
      </c>
      <c r="H20" s="134">
        <v>89730</v>
      </c>
      <c r="I20" s="134">
        <v>180</v>
      </c>
      <c r="J20" s="210"/>
    </row>
    <row r="21" spans="1:10" ht="15" customHeight="1">
      <c r="A21" s="131" t="s">
        <v>219</v>
      </c>
      <c r="B21" s="382">
        <v>30</v>
      </c>
      <c r="C21" s="133">
        <v>1497</v>
      </c>
      <c r="D21" s="382">
        <v>0</v>
      </c>
      <c r="E21" s="133">
        <v>0</v>
      </c>
      <c r="F21" s="382">
        <v>30</v>
      </c>
      <c r="G21" s="133">
        <v>1497</v>
      </c>
      <c r="H21" s="134" t="s">
        <v>727</v>
      </c>
      <c r="I21" s="134">
        <v>201.68</v>
      </c>
      <c r="J21" s="210"/>
    </row>
    <row r="22" spans="1:10" ht="15" customHeight="1">
      <c r="A22" s="131" t="s">
        <v>40</v>
      </c>
      <c r="B22" s="382">
        <v>10</v>
      </c>
      <c r="C22" s="133">
        <v>498.5</v>
      </c>
      <c r="D22" s="382">
        <v>0</v>
      </c>
      <c r="E22" s="133">
        <v>0</v>
      </c>
      <c r="F22" s="382">
        <v>10</v>
      </c>
      <c r="G22" s="133">
        <v>498.5</v>
      </c>
      <c r="H22" s="134">
        <v>63808</v>
      </c>
      <c r="I22" s="134">
        <v>128</v>
      </c>
      <c r="J22" s="210"/>
    </row>
    <row r="23" spans="1:10" ht="15" customHeight="1">
      <c r="A23" s="131" t="s">
        <v>41</v>
      </c>
      <c r="B23" s="382">
        <v>21</v>
      </c>
      <c r="C23" s="133">
        <v>1047</v>
      </c>
      <c r="D23" s="382">
        <v>0</v>
      </c>
      <c r="E23" s="133">
        <v>0</v>
      </c>
      <c r="F23" s="382">
        <v>21</v>
      </c>
      <c r="G23" s="133">
        <v>1047</v>
      </c>
      <c r="H23" s="134" t="s">
        <v>728</v>
      </c>
      <c r="I23" s="134">
        <v>285.71</v>
      </c>
      <c r="J23" s="210"/>
    </row>
    <row r="24" spans="1:10" ht="15" customHeight="1">
      <c r="A24" s="131" t="s">
        <v>42</v>
      </c>
      <c r="B24" s="382">
        <v>80</v>
      </c>
      <c r="C24" s="133">
        <v>3991</v>
      </c>
      <c r="D24" s="382">
        <v>0</v>
      </c>
      <c r="E24" s="133">
        <v>0</v>
      </c>
      <c r="F24" s="382">
        <v>80</v>
      </c>
      <c r="G24" s="133">
        <v>3991</v>
      </c>
      <c r="H24" s="134" t="s">
        <v>729</v>
      </c>
      <c r="I24" s="134">
        <v>195.88</v>
      </c>
      <c r="J24" s="210"/>
    </row>
    <row r="25" spans="1:10" ht="15" customHeight="1">
      <c r="A25" s="131" t="s">
        <v>43</v>
      </c>
      <c r="B25" s="382">
        <v>938</v>
      </c>
      <c r="C25" s="133">
        <v>46816.5</v>
      </c>
      <c r="D25" s="382">
        <v>480</v>
      </c>
      <c r="E25" s="133">
        <v>23943.3</v>
      </c>
      <c r="F25" s="382">
        <v>1418</v>
      </c>
      <c r="G25" s="133">
        <v>70759.8</v>
      </c>
      <c r="H25" s="134" t="s">
        <v>730</v>
      </c>
      <c r="I25" s="134">
        <v>206.41</v>
      </c>
      <c r="J25" s="210"/>
    </row>
    <row r="26" spans="1:10" ht="15" customHeight="1">
      <c r="A26" s="131" t="s">
        <v>45</v>
      </c>
      <c r="B26" s="382">
        <v>40</v>
      </c>
      <c r="C26" s="133">
        <v>1997</v>
      </c>
      <c r="D26" s="382">
        <v>4</v>
      </c>
      <c r="E26" s="133">
        <v>199.5</v>
      </c>
      <c r="F26" s="382">
        <v>44</v>
      </c>
      <c r="G26" s="133">
        <v>2196.5</v>
      </c>
      <c r="H26" s="134" t="s">
        <v>731</v>
      </c>
      <c r="I26" s="134">
        <v>152.13</v>
      </c>
      <c r="J26" s="210"/>
    </row>
    <row r="27" spans="1:10" ht="15" customHeight="1">
      <c r="A27" s="131" t="s">
        <v>183</v>
      </c>
      <c r="B27" s="382">
        <v>10</v>
      </c>
      <c r="C27" s="133">
        <v>499.5</v>
      </c>
      <c r="D27" s="382">
        <v>0</v>
      </c>
      <c r="E27" s="133">
        <v>0</v>
      </c>
      <c r="F27" s="382">
        <v>10</v>
      </c>
      <c r="G27" s="133">
        <v>499.5</v>
      </c>
      <c r="H27" s="134" t="s">
        <v>732</v>
      </c>
      <c r="I27" s="134">
        <v>286</v>
      </c>
      <c r="J27" s="210"/>
    </row>
    <row r="28" spans="1:10" ht="15" customHeight="1">
      <c r="A28" s="131" t="s">
        <v>55</v>
      </c>
      <c r="B28" s="382">
        <v>20</v>
      </c>
      <c r="C28" s="133">
        <v>998</v>
      </c>
      <c r="D28" s="382">
        <v>16</v>
      </c>
      <c r="E28" s="133">
        <v>798.5</v>
      </c>
      <c r="F28" s="382">
        <v>36</v>
      </c>
      <c r="G28" s="133">
        <v>1796.5</v>
      </c>
      <c r="H28" s="134" t="s">
        <v>733</v>
      </c>
      <c r="I28" s="134">
        <v>220.98</v>
      </c>
      <c r="J28" s="210"/>
    </row>
    <row r="29" spans="1:10" ht="15" customHeight="1">
      <c r="A29" s="131" t="s">
        <v>186</v>
      </c>
      <c r="B29" s="383"/>
      <c r="C29" s="133">
        <v>0</v>
      </c>
      <c r="D29" s="382">
        <v>5</v>
      </c>
      <c r="E29" s="133">
        <v>249.5</v>
      </c>
      <c r="F29" s="382">
        <v>5</v>
      </c>
      <c r="G29" s="133">
        <v>249.5</v>
      </c>
      <c r="H29" s="134">
        <v>47405</v>
      </c>
      <c r="I29" s="134">
        <v>190</v>
      </c>
      <c r="J29" s="210"/>
    </row>
    <row r="30" spans="1:10" ht="15" customHeight="1">
      <c r="A30" s="131" t="s">
        <v>400</v>
      </c>
      <c r="B30" s="383"/>
      <c r="C30" s="133">
        <v>0</v>
      </c>
      <c r="D30" s="382">
        <v>8</v>
      </c>
      <c r="E30" s="133">
        <v>399</v>
      </c>
      <c r="F30" s="382">
        <v>8</v>
      </c>
      <c r="G30" s="133">
        <v>399</v>
      </c>
      <c r="H30" s="134" t="s">
        <v>734</v>
      </c>
      <c r="I30" s="134">
        <v>314</v>
      </c>
      <c r="J30" s="210"/>
    </row>
    <row r="31" spans="1:10" ht="15" customHeight="1">
      <c r="A31" s="131" t="s">
        <v>187</v>
      </c>
      <c r="B31" s="382">
        <v>70</v>
      </c>
      <c r="C31" s="133">
        <v>3492.5</v>
      </c>
      <c r="D31" s="382">
        <v>30</v>
      </c>
      <c r="E31" s="133">
        <v>1497.6</v>
      </c>
      <c r="F31" s="382">
        <v>100</v>
      </c>
      <c r="G31" s="133">
        <v>4990.1</v>
      </c>
      <c r="H31" s="134" t="s">
        <v>735</v>
      </c>
      <c r="I31" s="134">
        <v>182.51</v>
      </c>
      <c r="J31" s="210"/>
    </row>
    <row r="32" spans="1:10" ht="15" customHeight="1">
      <c r="A32" s="131" t="s">
        <v>46</v>
      </c>
      <c r="B32" s="382">
        <v>545</v>
      </c>
      <c r="C32" s="133">
        <v>27143.5</v>
      </c>
      <c r="D32" s="382">
        <v>196</v>
      </c>
      <c r="E32" s="133">
        <v>9729.3</v>
      </c>
      <c r="F32" s="382">
        <v>741</v>
      </c>
      <c r="G32" s="133">
        <v>36872.8</v>
      </c>
      <c r="H32" s="134" t="s">
        <v>736</v>
      </c>
      <c r="I32" s="134">
        <v>207.26</v>
      </c>
      <c r="J32" s="210"/>
    </row>
    <row r="33" spans="1:10" ht="15" customHeight="1">
      <c r="A33" s="131" t="s">
        <v>47</v>
      </c>
      <c r="B33" s="382">
        <v>75</v>
      </c>
      <c r="C33" s="133">
        <v>3742.5</v>
      </c>
      <c r="D33" s="382">
        <v>0</v>
      </c>
      <c r="E33" s="133">
        <v>0</v>
      </c>
      <c r="F33" s="382">
        <v>75</v>
      </c>
      <c r="G33" s="133">
        <v>3742.5</v>
      </c>
      <c r="H33" s="134" t="s">
        <v>737</v>
      </c>
      <c r="I33" s="134">
        <v>175.32</v>
      </c>
      <c r="J33" s="210"/>
    </row>
    <row r="34" spans="1:10" ht="15" customHeight="1">
      <c r="A34" s="131" t="s">
        <v>68</v>
      </c>
      <c r="B34" s="382">
        <v>1</v>
      </c>
      <c r="C34" s="133">
        <v>5</v>
      </c>
      <c r="D34" s="382">
        <v>0</v>
      </c>
      <c r="E34" s="133">
        <v>0</v>
      </c>
      <c r="F34" s="382">
        <v>1</v>
      </c>
      <c r="G34" s="133">
        <v>5</v>
      </c>
      <c r="H34" s="134">
        <v>3000</v>
      </c>
      <c r="I34" s="134">
        <v>600</v>
      </c>
      <c r="J34" s="210"/>
    </row>
    <row r="35" spans="1:10" ht="15" customHeight="1">
      <c r="A35" s="131" t="s">
        <v>48</v>
      </c>
      <c r="B35" s="382">
        <v>63</v>
      </c>
      <c r="C35" s="133">
        <v>3142</v>
      </c>
      <c r="D35" s="382">
        <v>0</v>
      </c>
      <c r="E35" s="133">
        <v>0</v>
      </c>
      <c r="F35" s="382">
        <v>63</v>
      </c>
      <c r="G35" s="133">
        <v>3142</v>
      </c>
      <c r="H35" s="134" t="s">
        <v>738</v>
      </c>
      <c r="I35" s="134">
        <v>253.93</v>
      </c>
      <c r="J35" s="210"/>
    </row>
    <row r="36" spans="1:10" ht="15" customHeight="1">
      <c r="A36" s="131" t="s">
        <v>194</v>
      </c>
      <c r="B36" s="383"/>
      <c r="C36" s="133">
        <v>0</v>
      </c>
      <c r="D36" s="382">
        <v>35</v>
      </c>
      <c r="E36" s="133">
        <v>1746.8</v>
      </c>
      <c r="F36" s="382">
        <v>35</v>
      </c>
      <c r="G36" s="133">
        <v>1746.8</v>
      </c>
      <c r="H36" s="134" t="s">
        <v>739</v>
      </c>
      <c r="I36" s="134">
        <v>174.99</v>
      </c>
      <c r="J36" s="210"/>
    </row>
    <row r="37" spans="1:10" ht="15" customHeight="1">
      <c r="A37" s="131" t="s">
        <v>50</v>
      </c>
      <c r="B37" s="383"/>
      <c r="C37" s="133">
        <v>0</v>
      </c>
      <c r="D37" s="382">
        <v>6</v>
      </c>
      <c r="E37" s="133">
        <v>299.5</v>
      </c>
      <c r="F37" s="382">
        <v>6</v>
      </c>
      <c r="G37" s="133">
        <v>299.5</v>
      </c>
      <c r="H37" s="134">
        <v>85657</v>
      </c>
      <c r="I37" s="134">
        <v>286</v>
      </c>
      <c r="J37" s="210"/>
    </row>
    <row r="38" spans="1:10" ht="15" customHeight="1">
      <c r="A38" s="131" t="s">
        <v>510</v>
      </c>
      <c r="B38" s="382">
        <v>40</v>
      </c>
      <c r="C38" s="133">
        <v>1997</v>
      </c>
      <c r="D38" s="382">
        <v>0</v>
      </c>
      <c r="E38" s="133">
        <v>0</v>
      </c>
      <c r="F38" s="382">
        <v>40</v>
      </c>
      <c r="G38" s="133">
        <v>1997</v>
      </c>
      <c r="H38" s="134" t="s">
        <v>740</v>
      </c>
      <c r="I38" s="134">
        <v>203</v>
      </c>
      <c r="J38" s="210"/>
    </row>
    <row r="39" spans="1:10" ht="15" customHeight="1">
      <c r="A39" s="131" t="s">
        <v>51</v>
      </c>
      <c r="B39" s="382">
        <v>20</v>
      </c>
      <c r="C39" s="133">
        <f>500+498.5</f>
        <v>998.5</v>
      </c>
      <c r="D39" s="382">
        <v>20</v>
      </c>
      <c r="E39" s="133">
        <v>998.4</v>
      </c>
      <c r="F39" s="382">
        <f>30+10</f>
        <v>40</v>
      </c>
      <c r="G39" s="133">
        <f>1498.4+498.5</f>
        <v>1996.9</v>
      </c>
      <c r="H39" s="134">
        <f>307676+140078.5</f>
        <v>447754.5</v>
      </c>
      <c r="I39" s="134">
        <f>H39/G39</f>
        <v>224.22479843757824</v>
      </c>
      <c r="J39" s="210"/>
    </row>
    <row r="40" spans="1:10" ht="15" customHeight="1">
      <c r="A40" s="131" t="s">
        <v>198</v>
      </c>
      <c r="B40" s="382">
        <v>10</v>
      </c>
      <c r="C40" s="133">
        <v>498.5</v>
      </c>
      <c r="D40" s="382">
        <v>90</v>
      </c>
      <c r="E40" s="133">
        <v>4488.1</v>
      </c>
      <c r="F40" s="382">
        <v>100</v>
      </c>
      <c r="G40" s="133">
        <v>4986.6</v>
      </c>
      <c r="H40" s="134" t="s">
        <v>741</v>
      </c>
      <c r="I40" s="134">
        <v>197.49</v>
      </c>
      <c r="J40" s="210"/>
    </row>
    <row r="41" spans="1:10" ht="15" customHeight="1">
      <c r="A41" s="131" t="s">
        <v>374</v>
      </c>
      <c r="B41" s="382">
        <v>11</v>
      </c>
      <c r="C41" s="133">
        <v>548.5</v>
      </c>
      <c r="D41" s="382">
        <v>0</v>
      </c>
      <c r="E41" s="133">
        <v>0</v>
      </c>
      <c r="F41" s="382">
        <v>11</v>
      </c>
      <c r="G41" s="133">
        <v>548.5</v>
      </c>
      <c r="H41" s="134" t="s">
        <v>742</v>
      </c>
      <c r="I41" s="134">
        <v>291</v>
      </c>
      <c r="J41" s="210"/>
    </row>
    <row r="42" spans="1:10" ht="15" customHeight="1">
      <c r="A42" s="131" t="s">
        <v>53</v>
      </c>
      <c r="B42" s="382">
        <v>51</v>
      </c>
      <c r="C42" s="133">
        <v>2547</v>
      </c>
      <c r="D42" s="382">
        <v>0</v>
      </c>
      <c r="E42" s="133">
        <v>0</v>
      </c>
      <c r="F42" s="382">
        <v>51</v>
      </c>
      <c r="G42" s="133">
        <v>2547</v>
      </c>
      <c r="H42" s="134" t="s">
        <v>743</v>
      </c>
      <c r="I42" s="134">
        <v>300.98</v>
      </c>
      <c r="J42" s="210"/>
    </row>
    <row r="43" spans="1:10" ht="15" customHeight="1">
      <c r="A43" s="131" t="s">
        <v>201</v>
      </c>
      <c r="B43" s="383"/>
      <c r="C43" s="133">
        <v>0</v>
      </c>
      <c r="D43" s="382">
        <v>30</v>
      </c>
      <c r="E43" s="133">
        <v>1497.6</v>
      </c>
      <c r="F43" s="382">
        <v>30</v>
      </c>
      <c r="G43" s="133">
        <v>1497.6</v>
      </c>
      <c r="H43" s="134" t="s">
        <v>744</v>
      </c>
      <c r="I43" s="134">
        <v>218</v>
      </c>
      <c r="J43" s="210"/>
    </row>
    <row r="44" spans="1:10" ht="15" customHeight="1">
      <c r="A44" s="131" t="s">
        <v>54</v>
      </c>
      <c r="B44" s="382">
        <v>40</v>
      </c>
      <c r="C44" s="133">
        <v>1994</v>
      </c>
      <c r="D44" s="382">
        <v>15</v>
      </c>
      <c r="E44" s="133">
        <v>748.4</v>
      </c>
      <c r="F44" s="382">
        <v>55</v>
      </c>
      <c r="G44" s="133">
        <v>2742.4</v>
      </c>
      <c r="H44" s="134" t="s">
        <v>745</v>
      </c>
      <c r="I44" s="134">
        <v>169.2</v>
      </c>
      <c r="J44" s="210"/>
    </row>
    <row r="45" spans="1:10" ht="15" customHeight="1">
      <c r="A45" s="131" t="s">
        <v>243</v>
      </c>
      <c r="B45" s="382">
        <v>10</v>
      </c>
      <c r="C45" s="133">
        <v>498.5</v>
      </c>
      <c r="D45" s="382">
        <v>0</v>
      </c>
      <c r="E45" s="133">
        <v>0</v>
      </c>
      <c r="F45" s="382">
        <v>10</v>
      </c>
      <c r="G45" s="133">
        <v>498.5</v>
      </c>
      <c r="H45" s="134">
        <v>98204.5</v>
      </c>
      <c r="I45" s="134">
        <v>197</v>
      </c>
      <c r="J45" s="210"/>
    </row>
    <row r="46" spans="1:10" ht="15" customHeight="1">
      <c r="A46" s="131" t="s">
        <v>746</v>
      </c>
      <c r="B46" s="382">
        <v>11</v>
      </c>
      <c r="C46" s="133">
        <v>550</v>
      </c>
      <c r="D46" s="382">
        <v>0</v>
      </c>
      <c r="E46" s="133">
        <v>0</v>
      </c>
      <c r="F46" s="382">
        <v>11</v>
      </c>
      <c r="G46" s="133">
        <v>550</v>
      </c>
      <c r="H46" s="134" t="s">
        <v>747</v>
      </c>
      <c r="I46" s="134">
        <v>301</v>
      </c>
      <c r="J46" s="210"/>
    </row>
    <row r="47" spans="1:10" ht="15" customHeight="1">
      <c r="A47" s="131" t="s">
        <v>379</v>
      </c>
      <c r="B47" s="382">
        <v>340</v>
      </c>
      <c r="C47" s="133">
        <v>16946</v>
      </c>
      <c r="D47" s="382">
        <v>0</v>
      </c>
      <c r="E47" s="133">
        <v>0</v>
      </c>
      <c r="F47" s="382">
        <v>340</v>
      </c>
      <c r="G47" s="133">
        <v>16946</v>
      </c>
      <c r="H47" s="134" t="s">
        <v>748</v>
      </c>
      <c r="I47" s="134">
        <v>201.18</v>
      </c>
      <c r="J47" s="210"/>
    </row>
    <row r="48" spans="1:10" ht="15" customHeight="1">
      <c r="A48" s="131" t="s">
        <v>288</v>
      </c>
      <c r="B48" s="382">
        <v>11</v>
      </c>
      <c r="C48" s="133">
        <v>548.5</v>
      </c>
      <c r="D48" s="382">
        <v>0</v>
      </c>
      <c r="E48" s="133">
        <v>0</v>
      </c>
      <c r="F48" s="382">
        <v>11</v>
      </c>
      <c r="G48" s="133">
        <v>548.5</v>
      </c>
      <c r="H48" s="134" t="s">
        <v>749</v>
      </c>
      <c r="I48" s="134">
        <v>301</v>
      </c>
      <c r="J48" s="210"/>
    </row>
    <row r="49" spans="1:10" ht="15" customHeight="1">
      <c r="A49" s="131" t="s">
        <v>19</v>
      </c>
      <c r="B49" s="382">
        <v>3331</v>
      </c>
      <c r="C49" s="133" t="s">
        <v>750</v>
      </c>
      <c r="D49" s="382">
        <v>1225</v>
      </c>
      <c r="E49" s="133">
        <v>61046.9</v>
      </c>
      <c r="F49" s="382">
        <v>4556</v>
      </c>
      <c r="G49" s="133" t="s">
        <v>751</v>
      </c>
      <c r="H49" s="134" t="s">
        <v>752</v>
      </c>
      <c r="I49" s="134">
        <v>204.76</v>
      </c>
      <c r="J49" s="210"/>
    </row>
    <row r="50" spans="1:12" ht="15" customHeight="1">
      <c r="A50" s="131"/>
      <c r="B50" s="387"/>
      <c r="C50" s="227"/>
      <c r="D50" s="231"/>
      <c r="E50" s="228"/>
      <c r="F50" s="230"/>
      <c r="G50" s="228"/>
      <c r="H50" s="134"/>
      <c r="I50" s="229"/>
      <c r="J50" s="210"/>
      <c r="L50" s="232"/>
    </row>
    <row r="51" spans="1:10" ht="15" customHeight="1">
      <c r="A51" s="142" t="s">
        <v>62</v>
      </c>
      <c r="B51" s="388"/>
      <c r="C51" s="144"/>
      <c r="D51" s="143"/>
      <c r="E51" s="144"/>
      <c r="F51" s="143"/>
      <c r="G51" s="145"/>
      <c r="H51" s="389"/>
      <c r="I51" s="146"/>
      <c r="J51" s="210"/>
    </row>
    <row r="52" spans="1:12" ht="15" customHeight="1">
      <c r="A52" s="142" t="s">
        <v>63</v>
      </c>
      <c r="B52" s="388"/>
      <c r="C52" s="144"/>
      <c r="D52" s="143"/>
      <c r="E52" s="144"/>
      <c r="F52" s="143"/>
      <c r="G52" s="390" t="s">
        <v>64</v>
      </c>
      <c r="H52" s="389"/>
      <c r="I52" s="147"/>
      <c r="J52" s="210"/>
      <c r="L52" s="232"/>
    </row>
    <row r="53" spans="1:10" ht="15" customHeight="1">
      <c r="A53" s="142" t="s">
        <v>157</v>
      </c>
      <c r="B53" s="388"/>
      <c r="C53" s="144"/>
      <c r="D53" s="143"/>
      <c r="E53" s="144"/>
      <c r="F53" s="143"/>
      <c r="G53" s="389" t="s">
        <v>66</v>
      </c>
      <c r="H53" s="391"/>
      <c r="I53" s="146"/>
      <c r="J53" s="210"/>
    </row>
    <row r="54" spans="1:10" ht="15" customHeight="1">
      <c r="A54" s="142" t="s">
        <v>158</v>
      </c>
      <c r="B54" s="388"/>
      <c r="C54" s="144"/>
      <c r="D54" s="143"/>
      <c r="E54" s="144"/>
      <c r="F54" s="143"/>
      <c r="G54" s="145"/>
      <c r="H54" s="389"/>
      <c r="I54" s="146"/>
      <c r="J54" s="210"/>
    </row>
    <row r="55" spans="1:10" ht="15" customHeight="1">
      <c r="A55" s="142" t="s">
        <v>159</v>
      </c>
      <c r="B55" s="388"/>
      <c r="C55" s="144"/>
      <c r="D55" s="143"/>
      <c r="E55" s="144"/>
      <c r="F55" s="143"/>
      <c r="G55" s="145"/>
      <c r="H55" s="389"/>
      <c r="I55" s="146"/>
      <c r="J55" s="210"/>
    </row>
    <row r="56" spans="1:10" ht="15" customHeight="1">
      <c r="A56" s="203"/>
      <c r="B56" s="312"/>
      <c r="C56" s="203"/>
      <c r="D56" s="203"/>
      <c r="E56" s="203"/>
      <c r="F56" s="203"/>
      <c r="G56" s="203"/>
      <c r="H56" s="311"/>
      <c r="I56" s="203"/>
      <c r="J56" s="203"/>
    </row>
    <row r="57" spans="1:10" ht="15" customHeight="1">
      <c r="A57" s="203"/>
      <c r="B57" s="312"/>
      <c r="C57" s="203"/>
      <c r="D57" s="203"/>
      <c r="E57" s="203"/>
      <c r="F57" s="203"/>
      <c r="G57" s="203"/>
      <c r="H57" s="311"/>
      <c r="I57" s="203"/>
      <c r="J57" s="203"/>
    </row>
  </sheetData>
  <sheetProtection/>
  <printOptions/>
  <pageMargins left="0.6" right="0.25" top="1" bottom="0.25" header="0.3" footer="0.3"/>
  <pageSetup horizontalDpi="600" verticalDpi="600" orientation="portrait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30.7109375" style="195" customWidth="1"/>
    <col min="2" max="2" width="6.00390625" style="237" customWidth="1"/>
    <col min="3" max="3" width="9.421875" style="195" customWidth="1"/>
    <col min="4" max="4" width="7.421875" style="195" customWidth="1"/>
    <col min="5" max="5" width="10.421875" style="195" customWidth="1"/>
    <col min="6" max="6" width="7.7109375" style="195" customWidth="1"/>
    <col min="7" max="7" width="11.7109375" style="195" customWidth="1"/>
    <col min="8" max="8" width="15.140625" style="238" customWidth="1"/>
    <col min="9" max="9" width="9.140625" style="195" customWidth="1"/>
    <col min="10" max="16384" width="8.8515625" style="195" customWidth="1"/>
  </cols>
  <sheetData>
    <row r="1" spans="1:10" ht="12.75" customHeight="1">
      <c r="A1" s="239" t="s">
        <v>667</v>
      </c>
      <c r="B1" s="240"/>
      <c r="C1" s="241"/>
      <c r="D1" s="242"/>
      <c r="E1" s="241"/>
      <c r="F1" s="242"/>
      <c r="G1" s="243"/>
      <c r="H1" s="244"/>
      <c r="I1" s="245"/>
      <c r="J1" s="103"/>
    </row>
    <row r="2" spans="1:10" ht="12.75" customHeight="1">
      <c r="A2" s="246" t="s">
        <v>668</v>
      </c>
      <c r="B2" s="240"/>
      <c r="C2" s="241"/>
      <c r="D2" s="242"/>
      <c r="E2" s="241"/>
      <c r="F2" s="242"/>
      <c r="G2" s="243"/>
      <c r="H2" s="244"/>
      <c r="I2" s="245"/>
      <c r="J2" s="103"/>
    </row>
    <row r="3" spans="1:10" ht="12.75" customHeight="1">
      <c r="A3" s="239" t="s">
        <v>58</v>
      </c>
      <c r="B3" s="240"/>
      <c r="C3" s="241"/>
      <c r="D3" s="242"/>
      <c r="E3" s="241"/>
      <c r="F3" s="242"/>
      <c r="G3" s="243"/>
      <c r="H3" s="244"/>
      <c r="I3" s="245"/>
      <c r="J3" s="103"/>
    </row>
    <row r="4" spans="1:10" ht="12.75" customHeight="1">
      <c r="A4" s="239" t="s">
        <v>8</v>
      </c>
      <c r="B4" s="240"/>
      <c r="C4" s="241"/>
      <c r="D4" s="242"/>
      <c r="E4" s="241"/>
      <c r="F4" s="242"/>
      <c r="G4" s="243"/>
      <c r="H4" s="244"/>
      <c r="I4" s="245"/>
      <c r="J4" s="103"/>
    </row>
    <row r="5" spans="1:10" ht="12.75" customHeight="1">
      <c r="A5" s="239" t="s">
        <v>9</v>
      </c>
      <c r="B5" s="240"/>
      <c r="C5" s="241"/>
      <c r="D5" s="242"/>
      <c r="E5" s="241"/>
      <c r="F5" s="242"/>
      <c r="G5" s="243"/>
      <c r="H5" s="244"/>
      <c r="I5" s="245"/>
      <c r="J5" s="103"/>
    </row>
    <row r="6" spans="1:10" ht="12.75" customHeight="1">
      <c r="A6" s="239" t="s">
        <v>59</v>
      </c>
      <c r="B6" s="240"/>
      <c r="C6" s="241"/>
      <c r="D6" s="242"/>
      <c r="E6" s="241"/>
      <c r="F6" s="242"/>
      <c r="G6" s="243"/>
      <c r="H6" s="244"/>
      <c r="I6" s="245"/>
      <c r="J6" s="103"/>
    </row>
    <row r="7" spans="1:10" ht="12.75" customHeight="1">
      <c r="A7" s="247" t="s">
        <v>60</v>
      </c>
      <c r="B7" s="240"/>
      <c r="C7" s="241"/>
      <c r="D7" s="242"/>
      <c r="E7" s="248" t="s">
        <v>61</v>
      </c>
      <c r="F7" s="242"/>
      <c r="G7" s="243"/>
      <c r="H7" s="244"/>
      <c r="I7" s="245"/>
      <c r="J7" s="103"/>
    </row>
    <row r="8" spans="1:10" ht="12.75" customHeight="1">
      <c r="A8" s="249" t="s">
        <v>669</v>
      </c>
      <c r="B8" s="250"/>
      <c r="C8" s="251"/>
      <c r="D8" s="252"/>
      <c r="E8" s="251"/>
      <c r="F8" s="252"/>
      <c r="G8" s="253"/>
      <c r="H8" s="254"/>
      <c r="I8" s="255"/>
      <c r="J8" s="103"/>
    </row>
    <row r="9" spans="1:10" ht="12.75" customHeight="1">
      <c r="A9" s="249"/>
      <c r="B9" s="250"/>
      <c r="C9" s="251" t="s">
        <v>670</v>
      </c>
      <c r="D9" s="252"/>
      <c r="E9" s="251"/>
      <c r="F9" s="252"/>
      <c r="G9" s="253"/>
      <c r="H9" s="254"/>
      <c r="I9" s="255"/>
      <c r="J9" s="103"/>
    </row>
    <row r="10" spans="1:10" ht="12.75" customHeight="1">
      <c r="A10" s="247" t="s">
        <v>82</v>
      </c>
      <c r="B10" s="250"/>
      <c r="C10" s="251" t="s">
        <v>83</v>
      </c>
      <c r="D10" s="252"/>
      <c r="E10" s="251" t="s">
        <v>34</v>
      </c>
      <c r="F10" s="252"/>
      <c r="G10" s="253" t="s">
        <v>84</v>
      </c>
      <c r="H10" s="244" t="s">
        <v>35</v>
      </c>
      <c r="I10" s="256" t="s">
        <v>85</v>
      </c>
      <c r="J10" s="103"/>
    </row>
    <row r="11" spans="1:10" ht="12.75" customHeight="1">
      <c r="A11" s="247" t="s">
        <v>86</v>
      </c>
      <c r="B11" s="257" t="s">
        <v>6</v>
      </c>
      <c r="C11" s="253" t="s">
        <v>87</v>
      </c>
      <c r="D11" s="252" t="s">
        <v>6</v>
      </c>
      <c r="E11" s="251" t="s">
        <v>87</v>
      </c>
      <c r="F11" s="252" t="s">
        <v>6</v>
      </c>
      <c r="G11" s="253" t="s">
        <v>87</v>
      </c>
      <c r="H11" s="254" t="s">
        <v>88</v>
      </c>
      <c r="I11" s="255"/>
      <c r="J11" s="103"/>
    </row>
    <row r="12" spans="1:10" ht="12.75" customHeight="1">
      <c r="A12" s="239" t="s">
        <v>75</v>
      </c>
      <c r="B12" s="258"/>
      <c r="C12" s="243"/>
      <c r="D12" s="259"/>
      <c r="E12" s="248"/>
      <c r="F12" s="242">
        <f>B12+D12</f>
        <v>0</v>
      </c>
      <c r="G12" s="243">
        <f>C12+E12</f>
        <v>0</v>
      </c>
      <c r="H12" s="260"/>
      <c r="I12" s="261"/>
      <c r="J12" s="103"/>
    </row>
    <row r="13" spans="1:10" ht="12.75" customHeight="1">
      <c r="A13" s="239" t="s">
        <v>19</v>
      </c>
      <c r="B13" s="258">
        <f>SUM(B12)</f>
        <v>0</v>
      </c>
      <c r="C13" s="243">
        <f>SUM(C12)</f>
        <v>0</v>
      </c>
      <c r="D13" s="262">
        <f>SUM(D12)</f>
        <v>0</v>
      </c>
      <c r="E13" s="243">
        <f>SUM(E12)</f>
        <v>0</v>
      </c>
      <c r="F13" s="242">
        <f>B13+D13</f>
        <v>0</v>
      </c>
      <c r="G13" s="243">
        <f>C13+E13</f>
        <v>0</v>
      </c>
      <c r="H13" s="260"/>
      <c r="I13" s="261"/>
      <c r="J13" s="103"/>
    </row>
    <row r="14" spans="1:10" ht="12.75" customHeight="1">
      <c r="A14" s="263" t="s">
        <v>89</v>
      </c>
      <c r="B14" s="264" t="s">
        <v>6</v>
      </c>
      <c r="C14" s="265" t="s">
        <v>87</v>
      </c>
      <c r="D14" s="266" t="s">
        <v>6</v>
      </c>
      <c r="E14" s="267" t="s">
        <v>87</v>
      </c>
      <c r="F14" s="266" t="s">
        <v>6</v>
      </c>
      <c r="G14" s="265" t="s">
        <v>87</v>
      </c>
      <c r="H14" s="260" t="s">
        <v>35</v>
      </c>
      <c r="I14" s="256" t="s">
        <v>85</v>
      </c>
      <c r="J14" s="103"/>
    </row>
    <row r="15" spans="1:10" ht="12.75" customHeight="1">
      <c r="A15" s="180" t="s">
        <v>347</v>
      </c>
      <c r="B15" s="201">
        <v>20</v>
      </c>
      <c r="C15" s="197">
        <v>998.5</v>
      </c>
      <c r="D15" s="201">
        <v>0</v>
      </c>
      <c r="E15" s="202">
        <v>0</v>
      </c>
      <c r="F15" s="201">
        <v>20</v>
      </c>
      <c r="G15" s="202">
        <v>998.5</v>
      </c>
      <c r="H15" s="198" t="s">
        <v>671</v>
      </c>
      <c r="I15" s="271">
        <v>190.5</v>
      </c>
      <c r="J15" s="103"/>
    </row>
    <row r="16" spans="1:10" ht="12.75" customHeight="1">
      <c r="A16" s="180" t="s">
        <v>36</v>
      </c>
      <c r="B16" s="201">
        <v>691</v>
      </c>
      <c r="C16" s="197">
        <v>34442.5</v>
      </c>
      <c r="D16" s="201">
        <v>75</v>
      </c>
      <c r="E16" s="202">
        <v>3743.9</v>
      </c>
      <c r="F16" s="201">
        <v>766</v>
      </c>
      <c r="G16" s="202">
        <v>38186.4</v>
      </c>
      <c r="H16" s="198" t="s">
        <v>672</v>
      </c>
      <c r="I16" s="271">
        <v>182.66</v>
      </c>
      <c r="J16" s="103"/>
    </row>
    <row r="17" spans="1:10" ht="12.75" customHeight="1">
      <c r="A17" s="180" t="s">
        <v>213</v>
      </c>
      <c r="B17" s="203"/>
      <c r="C17" s="197">
        <v>0</v>
      </c>
      <c r="D17" s="201">
        <v>60</v>
      </c>
      <c r="E17" s="202">
        <v>2995.2</v>
      </c>
      <c r="F17" s="201">
        <v>60</v>
      </c>
      <c r="G17" s="202">
        <v>2995.2</v>
      </c>
      <c r="H17" s="198" t="s">
        <v>673</v>
      </c>
      <c r="I17" s="271">
        <v>142.17</v>
      </c>
      <c r="J17" s="103"/>
    </row>
    <row r="18" spans="1:10" ht="12.75" customHeight="1">
      <c r="A18" s="180" t="s">
        <v>37</v>
      </c>
      <c r="B18" s="201">
        <v>22</v>
      </c>
      <c r="C18" s="197">
        <v>1098.5</v>
      </c>
      <c r="D18" s="201">
        <v>0</v>
      </c>
      <c r="E18" s="202">
        <v>0</v>
      </c>
      <c r="F18" s="201">
        <v>22</v>
      </c>
      <c r="G18" s="202">
        <v>1098.5</v>
      </c>
      <c r="H18" s="198" t="s">
        <v>674</v>
      </c>
      <c r="I18" s="271">
        <v>299</v>
      </c>
      <c r="J18" s="103"/>
    </row>
    <row r="19" spans="1:10" ht="12.75" customHeight="1">
      <c r="A19" s="180" t="s">
        <v>586</v>
      </c>
      <c r="B19" s="203"/>
      <c r="C19" s="197">
        <v>0</v>
      </c>
      <c r="D19" s="201">
        <v>5</v>
      </c>
      <c r="E19" s="202">
        <v>249.5</v>
      </c>
      <c r="F19" s="201">
        <v>5</v>
      </c>
      <c r="G19" s="202">
        <v>249.5</v>
      </c>
      <c r="H19" s="198">
        <v>46157.5</v>
      </c>
      <c r="I19" s="271">
        <v>185</v>
      </c>
      <c r="J19" s="103"/>
    </row>
    <row r="20" spans="1:10" ht="12.75" customHeight="1">
      <c r="A20" s="180" t="s">
        <v>675</v>
      </c>
      <c r="B20" s="201">
        <v>11</v>
      </c>
      <c r="C20" s="197">
        <v>548.5</v>
      </c>
      <c r="D20" s="201">
        <v>0</v>
      </c>
      <c r="E20" s="202">
        <v>0</v>
      </c>
      <c r="F20" s="201">
        <v>11</v>
      </c>
      <c r="G20" s="202">
        <v>548.5</v>
      </c>
      <c r="H20" s="198" t="s">
        <v>676</v>
      </c>
      <c r="I20" s="271">
        <v>300</v>
      </c>
      <c r="J20" s="103"/>
    </row>
    <row r="21" spans="1:10" ht="12.75" customHeight="1">
      <c r="A21" s="180" t="s">
        <v>170</v>
      </c>
      <c r="B21" s="203"/>
      <c r="C21" s="197">
        <v>0</v>
      </c>
      <c r="D21" s="201">
        <v>60</v>
      </c>
      <c r="E21" s="202">
        <v>2995.2</v>
      </c>
      <c r="F21" s="201">
        <v>60</v>
      </c>
      <c r="G21" s="202">
        <v>2995.2</v>
      </c>
      <c r="H21" s="198" t="s">
        <v>677</v>
      </c>
      <c r="I21" s="271">
        <v>200.67</v>
      </c>
      <c r="J21" s="103"/>
    </row>
    <row r="22" spans="1:10" ht="12.75" customHeight="1">
      <c r="A22" s="180" t="s">
        <v>219</v>
      </c>
      <c r="B22" s="201">
        <v>61</v>
      </c>
      <c r="C22" s="197">
        <v>3044</v>
      </c>
      <c r="D22" s="201">
        <v>0</v>
      </c>
      <c r="E22" s="202">
        <v>0</v>
      </c>
      <c r="F22" s="201">
        <v>61</v>
      </c>
      <c r="G22" s="202">
        <v>3044</v>
      </c>
      <c r="H22" s="198" t="s">
        <v>678</v>
      </c>
      <c r="I22" s="271">
        <v>185.26</v>
      </c>
      <c r="J22" s="103"/>
    </row>
    <row r="23" spans="1:10" ht="12.75" customHeight="1">
      <c r="A23" s="180" t="s">
        <v>358</v>
      </c>
      <c r="B23" s="201">
        <v>20</v>
      </c>
      <c r="C23" s="197">
        <v>997</v>
      </c>
      <c r="D23" s="201">
        <v>0</v>
      </c>
      <c r="E23" s="202">
        <v>0</v>
      </c>
      <c r="F23" s="201">
        <v>20</v>
      </c>
      <c r="G23" s="202">
        <v>997</v>
      </c>
      <c r="H23" s="198" t="s">
        <v>679</v>
      </c>
      <c r="I23" s="271">
        <v>134</v>
      </c>
      <c r="J23" s="103"/>
    </row>
    <row r="24" spans="1:10" ht="12.75" customHeight="1">
      <c r="A24" s="180" t="s">
        <v>40</v>
      </c>
      <c r="B24" s="201">
        <v>10</v>
      </c>
      <c r="C24" s="197">
        <v>498.5</v>
      </c>
      <c r="D24" s="201">
        <v>0</v>
      </c>
      <c r="E24" s="202">
        <v>0</v>
      </c>
      <c r="F24" s="201">
        <v>10</v>
      </c>
      <c r="G24" s="202">
        <v>498.5</v>
      </c>
      <c r="H24" s="198">
        <v>70288.5</v>
      </c>
      <c r="I24" s="271">
        <v>141</v>
      </c>
      <c r="J24" s="103"/>
    </row>
    <row r="25" spans="1:10" ht="12.75" customHeight="1">
      <c r="A25" s="180" t="s">
        <v>41</v>
      </c>
      <c r="B25" s="201">
        <v>10</v>
      </c>
      <c r="C25" s="197">
        <v>498.5</v>
      </c>
      <c r="D25" s="201">
        <v>0</v>
      </c>
      <c r="E25" s="202">
        <v>0</v>
      </c>
      <c r="F25" s="201">
        <v>10</v>
      </c>
      <c r="G25" s="202">
        <v>498.5</v>
      </c>
      <c r="H25" s="198">
        <v>60318.5</v>
      </c>
      <c r="I25" s="271">
        <v>121</v>
      </c>
      <c r="J25" s="103"/>
    </row>
    <row r="26" spans="1:10" ht="12.75" customHeight="1">
      <c r="A26" s="180" t="s">
        <v>174</v>
      </c>
      <c r="B26" s="201">
        <v>10</v>
      </c>
      <c r="C26" s="197">
        <v>498.5</v>
      </c>
      <c r="D26" s="201">
        <v>0</v>
      </c>
      <c r="E26" s="202">
        <v>0</v>
      </c>
      <c r="F26" s="201">
        <v>10</v>
      </c>
      <c r="G26" s="202">
        <v>498.5</v>
      </c>
      <c r="H26" s="198" t="s">
        <v>680</v>
      </c>
      <c r="I26" s="271">
        <v>300</v>
      </c>
      <c r="J26" s="103"/>
    </row>
    <row r="27" spans="1:10" ht="12.75" customHeight="1">
      <c r="A27" s="180" t="s">
        <v>176</v>
      </c>
      <c r="B27" s="201">
        <v>40</v>
      </c>
      <c r="C27" s="197">
        <v>1994</v>
      </c>
      <c r="D27" s="201">
        <v>0</v>
      </c>
      <c r="E27" s="202">
        <v>0</v>
      </c>
      <c r="F27" s="201">
        <v>40</v>
      </c>
      <c r="G27" s="202">
        <v>1994</v>
      </c>
      <c r="H27" s="198" t="s">
        <v>681</v>
      </c>
      <c r="I27" s="271">
        <v>116.5</v>
      </c>
      <c r="J27" s="103"/>
    </row>
    <row r="28" spans="1:10" ht="12.75" customHeight="1">
      <c r="A28" s="180" t="s">
        <v>72</v>
      </c>
      <c r="B28" s="201">
        <v>10</v>
      </c>
      <c r="C28" s="197">
        <v>498.5</v>
      </c>
      <c r="D28" s="201">
        <v>0</v>
      </c>
      <c r="E28" s="202">
        <v>0</v>
      </c>
      <c r="F28" s="201">
        <v>10</v>
      </c>
      <c r="G28" s="202">
        <v>498.5</v>
      </c>
      <c r="H28" s="198" t="s">
        <v>682</v>
      </c>
      <c r="I28" s="271">
        <v>208</v>
      </c>
      <c r="J28" s="103"/>
    </row>
    <row r="29" spans="1:10" ht="12.75" customHeight="1">
      <c r="A29" s="180" t="s">
        <v>42</v>
      </c>
      <c r="B29" s="201">
        <v>165</v>
      </c>
      <c r="C29" s="197">
        <v>8233.5</v>
      </c>
      <c r="D29" s="201">
        <v>75</v>
      </c>
      <c r="E29" s="202">
        <v>3743.9</v>
      </c>
      <c r="F29" s="201">
        <v>240</v>
      </c>
      <c r="G29" s="202">
        <v>11977.4</v>
      </c>
      <c r="H29" s="198" t="s">
        <v>683</v>
      </c>
      <c r="I29" s="271">
        <v>190.44</v>
      </c>
      <c r="J29" s="103"/>
    </row>
    <row r="30" spans="1:10" ht="12.75" customHeight="1">
      <c r="A30" s="180" t="s">
        <v>178</v>
      </c>
      <c r="B30" s="201">
        <v>30</v>
      </c>
      <c r="C30" s="197">
        <v>1494</v>
      </c>
      <c r="D30" s="201">
        <v>0</v>
      </c>
      <c r="E30" s="202">
        <v>0</v>
      </c>
      <c r="F30" s="201">
        <v>30</v>
      </c>
      <c r="G30" s="202">
        <v>1494</v>
      </c>
      <c r="H30" s="198" t="s">
        <v>684</v>
      </c>
      <c r="I30" s="271">
        <v>167.55</v>
      </c>
      <c r="J30" s="103"/>
    </row>
    <row r="31" spans="1:10" ht="12.75" customHeight="1">
      <c r="A31" s="180" t="s">
        <v>43</v>
      </c>
      <c r="B31" s="201">
        <v>795</v>
      </c>
      <c r="C31" s="197">
        <v>39627</v>
      </c>
      <c r="D31" s="201">
        <v>104</v>
      </c>
      <c r="E31" s="202">
        <v>5191.8</v>
      </c>
      <c r="F31" s="201">
        <v>899</v>
      </c>
      <c r="G31" s="202">
        <v>44818.8</v>
      </c>
      <c r="H31" s="198" t="s">
        <v>685</v>
      </c>
      <c r="I31" s="271">
        <v>198.83</v>
      </c>
      <c r="J31" s="103"/>
    </row>
    <row r="32" spans="1:10" ht="12.75" customHeight="1">
      <c r="A32" s="180" t="s">
        <v>45</v>
      </c>
      <c r="B32" s="201">
        <v>30</v>
      </c>
      <c r="C32" s="197">
        <v>1498.5</v>
      </c>
      <c r="D32" s="201">
        <v>40</v>
      </c>
      <c r="E32" s="202">
        <v>1996</v>
      </c>
      <c r="F32" s="201">
        <v>70</v>
      </c>
      <c r="G32" s="202">
        <v>3494.5</v>
      </c>
      <c r="H32" s="198" t="s">
        <v>686</v>
      </c>
      <c r="I32" s="271">
        <v>199.44</v>
      </c>
      <c r="J32" s="103"/>
    </row>
    <row r="33" spans="1:10" ht="12.75" customHeight="1">
      <c r="A33" s="180" t="s">
        <v>687</v>
      </c>
      <c r="B33" s="201">
        <v>3</v>
      </c>
      <c r="C33" s="197">
        <v>150</v>
      </c>
      <c r="D33" s="201">
        <v>0</v>
      </c>
      <c r="E33" s="202">
        <v>0</v>
      </c>
      <c r="F33" s="201">
        <v>3</v>
      </c>
      <c r="G33" s="202">
        <v>150</v>
      </c>
      <c r="H33" s="198">
        <v>44250</v>
      </c>
      <c r="I33" s="271">
        <v>295</v>
      </c>
      <c r="J33" s="103"/>
    </row>
    <row r="34" spans="1:10" ht="12.75" customHeight="1">
      <c r="A34" s="180" t="s">
        <v>183</v>
      </c>
      <c r="B34" s="201">
        <v>23</v>
      </c>
      <c r="C34" s="197">
        <v>1148.5</v>
      </c>
      <c r="D34" s="201">
        <v>32</v>
      </c>
      <c r="E34" s="202">
        <v>1597.5</v>
      </c>
      <c r="F34" s="201">
        <v>55</v>
      </c>
      <c r="G34" s="202">
        <v>2746</v>
      </c>
      <c r="H34" s="198" t="s">
        <v>688</v>
      </c>
      <c r="I34" s="271">
        <v>229.7</v>
      </c>
      <c r="J34" s="103"/>
    </row>
    <row r="35" spans="1:10" ht="12.75" customHeight="1">
      <c r="A35" s="180" t="s">
        <v>55</v>
      </c>
      <c r="B35" s="201">
        <v>66</v>
      </c>
      <c r="C35" s="197">
        <v>3291</v>
      </c>
      <c r="D35" s="201">
        <v>45</v>
      </c>
      <c r="E35" s="202">
        <v>2246.1</v>
      </c>
      <c r="F35" s="201">
        <v>111</v>
      </c>
      <c r="G35" s="202">
        <v>5537.1</v>
      </c>
      <c r="H35" s="198" t="s">
        <v>689</v>
      </c>
      <c r="I35" s="271">
        <v>165.06</v>
      </c>
      <c r="J35" s="103"/>
    </row>
    <row r="36" spans="1:10" ht="12.75" customHeight="1">
      <c r="A36" s="180" t="s">
        <v>690</v>
      </c>
      <c r="B36" s="201">
        <v>15</v>
      </c>
      <c r="C36" s="197">
        <v>750</v>
      </c>
      <c r="D36" s="201">
        <v>0</v>
      </c>
      <c r="E36" s="202">
        <v>0</v>
      </c>
      <c r="F36" s="201">
        <v>15</v>
      </c>
      <c r="G36" s="202">
        <v>750</v>
      </c>
      <c r="H36" s="198" t="s">
        <v>691</v>
      </c>
      <c r="I36" s="271">
        <v>139</v>
      </c>
      <c r="J36" s="103"/>
    </row>
    <row r="37" spans="1:10" ht="12.75" customHeight="1">
      <c r="A37" s="180" t="s">
        <v>186</v>
      </c>
      <c r="B37" s="203"/>
      <c r="C37" s="197">
        <v>0</v>
      </c>
      <c r="D37" s="201">
        <v>10</v>
      </c>
      <c r="E37" s="202">
        <v>499</v>
      </c>
      <c r="F37" s="201">
        <v>10</v>
      </c>
      <c r="G37" s="202">
        <v>499</v>
      </c>
      <c r="H37" s="198" t="s">
        <v>692</v>
      </c>
      <c r="I37" s="271">
        <v>207.5</v>
      </c>
      <c r="J37" s="103"/>
    </row>
    <row r="38" spans="1:10" ht="12.75" customHeight="1">
      <c r="A38" s="180" t="s">
        <v>271</v>
      </c>
      <c r="B38" s="201">
        <v>10</v>
      </c>
      <c r="C38" s="197">
        <v>497</v>
      </c>
      <c r="D38" s="201">
        <v>0</v>
      </c>
      <c r="E38" s="202">
        <v>0</v>
      </c>
      <c r="F38" s="201">
        <v>10</v>
      </c>
      <c r="G38" s="202">
        <v>497</v>
      </c>
      <c r="H38" s="198" t="s">
        <v>613</v>
      </c>
      <c r="I38" s="271">
        <v>285</v>
      </c>
      <c r="J38" s="103"/>
    </row>
    <row r="39" spans="1:10" ht="12.75" customHeight="1">
      <c r="A39" s="180" t="s">
        <v>187</v>
      </c>
      <c r="B39" s="201">
        <v>10</v>
      </c>
      <c r="C39" s="197">
        <v>498.5</v>
      </c>
      <c r="D39" s="201">
        <v>30</v>
      </c>
      <c r="E39" s="202">
        <v>1497.6</v>
      </c>
      <c r="F39" s="201">
        <v>40</v>
      </c>
      <c r="G39" s="202">
        <v>1996.1</v>
      </c>
      <c r="H39" s="198" t="s">
        <v>693</v>
      </c>
      <c r="I39" s="271">
        <v>186.75</v>
      </c>
      <c r="J39" s="103"/>
    </row>
    <row r="40" spans="1:10" ht="12.75" customHeight="1">
      <c r="A40" s="180" t="s">
        <v>69</v>
      </c>
      <c r="B40" s="201">
        <v>30</v>
      </c>
      <c r="C40" s="197">
        <v>1498.5</v>
      </c>
      <c r="D40" s="201">
        <v>0</v>
      </c>
      <c r="E40" s="202">
        <v>0</v>
      </c>
      <c r="F40" s="201">
        <v>30</v>
      </c>
      <c r="G40" s="202">
        <v>1498.5</v>
      </c>
      <c r="H40" s="198" t="s">
        <v>694</v>
      </c>
      <c r="I40" s="271">
        <v>140.33</v>
      </c>
      <c r="J40" s="103"/>
    </row>
    <row r="41" spans="1:10" ht="12.75" customHeight="1">
      <c r="A41" s="180" t="s">
        <v>189</v>
      </c>
      <c r="B41" s="201">
        <v>30</v>
      </c>
      <c r="C41" s="197">
        <v>1495.5</v>
      </c>
      <c r="D41" s="201">
        <v>0</v>
      </c>
      <c r="E41" s="202">
        <v>0</v>
      </c>
      <c r="F41" s="201">
        <v>30</v>
      </c>
      <c r="G41" s="202">
        <v>1495.5</v>
      </c>
      <c r="H41" s="198" t="s">
        <v>695</v>
      </c>
      <c r="I41" s="271">
        <v>127.33</v>
      </c>
      <c r="J41" s="103"/>
    </row>
    <row r="42" spans="1:10" ht="12.75" customHeight="1">
      <c r="A42" s="180" t="s">
        <v>46</v>
      </c>
      <c r="B42" s="201">
        <v>335</v>
      </c>
      <c r="C42" s="197">
        <v>16714</v>
      </c>
      <c r="D42" s="201">
        <v>95</v>
      </c>
      <c r="E42" s="202">
        <v>4742.8</v>
      </c>
      <c r="F42" s="201">
        <v>430</v>
      </c>
      <c r="G42" s="202">
        <v>21456.8</v>
      </c>
      <c r="H42" s="198" t="s">
        <v>696</v>
      </c>
      <c r="I42" s="271">
        <v>195.95</v>
      </c>
      <c r="J42" s="103"/>
    </row>
    <row r="43" spans="1:10" ht="12.75" customHeight="1">
      <c r="A43" s="180" t="s">
        <v>47</v>
      </c>
      <c r="B43" s="201">
        <v>55</v>
      </c>
      <c r="C43" s="197">
        <v>2747</v>
      </c>
      <c r="D43" s="201">
        <v>13</v>
      </c>
      <c r="E43" s="202">
        <v>648.7</v>
      </c>
      <c r="F43" s="201">
        <v>68</v>
      </c>
      <c r="G43" s="202">
        <v>3395.7</v>
      </c>
      <c r="H43" s="198" t="s">
        <v>697</v>
      </c>
      <c r="I43" s="271">
        <v>190.31</v>
      </c>
      <c r="J43" s="103"/>
    </row>
    <row r="44" spans="1:10" ht="12.75" customHeight="1">
      <c r="A44" s="180" t="s">
        <v>698</v>
      </c>
      <c r="B44" s="203"/>
      <c r="C44" s="197">
        <v>0</v>
      </c>
      <c r="D44" s="201">
        <v>10</v>
      </c>
      <c r="E44" s="202">
        <v>499.2</v>
      </c>
      <c r="F44" s="201">
        <v>10</v>
      </c>
      <c r="G44" s="202">
        <v>499.2</v>
      </c>
      <c r="H44" s="198" t="s">
        <v>699</v>
      </c>
      <c r="I44" s="271">
        <v>230</v>
      </c>
      <c r="J44" s="103"/>
    </row>
    <row r="45" spans="1:10" ht="12.75" customHeight="1">
      <c r="A45" s="180" t="s">
        <v>49</v>
      </c>
      <c r="B45" s="201">
        <v>20</v>
      </c>
      <c r="C45" s="197">
        <v>997</v>
      </c>
      <c r="D45" s="201">
        <v>0</v>
      </c>
      <c r="E45" s="202">
        <v>0</v>
      </c>
      <c r="F45" s="201">
        <v>20</v>
      </c>
      <c r="G45" s="202">
        <v>997</v>
      </c>
      <c r="H45" s="198" t="s">
        <v>700</v>
      </c>
      <c r="I45" s="271">
        <v>221.5</v>
      </c>
      <c r="J45" s="103"/>
    </row>
    <row r="46" spans="1:10" ht="12.75" customHeight="1">
      <c r="A46" s="180" t="s">
        <v>476</v>
      </c>
      <c r="B46" s="201">
        <v>10</v>
      </c>
      <c r="C46" s="197">
        <v>500</v>
      </c>
      <c r="D46" s="201">
        <v>0</v>
      </c>
      <c r="E46" s="202">
        <v>0</v>
      </c>
      <c r="F46" s="201">
        <v>10</v>
      </c>
      <c r="G46" s="202">
        <v>500</v>
      </c>
      <c r="H46" s="198" t="s">
        <v>701</v>
      </c>
      <c r="I46" s="271">
        <v>303</v>
      </c>
      <c r="J46" s="103"/>
    </row>
    <row r="47" spans="1:10" ht="12.75" customHeight="1">
      <c r="A47" s="180" t="s">
        <v>50</v>
      </c>
      <c r="B47" s="203"/>
      <c r="C47" s="197">
        <v>0</v>
      </c>
      <c r="D47" s="201">
        <v>45</v>
      </c>
      <c r="E47" s="202">
        <v>2246.3</v>
      </c>
      <c r="F47" s="201">
        <v>45</v>
      </c>
      <c r="G47" s="202">
        <v>2246.3</v>
      </c>
      <c r="H47" s="198" t="s">
        <v>702</v>
      </c>
      <c r="I47" s="271">
        <v>129.89</v>
      </c>
      <c r="J47" s="103"/>
    </row>
    <row r="48" spans="1:10" ht="12.75" customHeight="1">
      <c r="A48" s="180" t="s">
        <v>70</v>
      </c>
      <c r="B48" s="201">
        <v>61</v>
      </c>
      <c r="C48" s="197">
        <v>3044</v>
      </c>
      <c r="D48" s="201">
        <v>0</v>
      </c>
      <c r="E48" s="202">
        <v>0</v>
      </c>
      <c r="F48" s="201">
        <v>61</v>
      </c>
      <c r="G48" s="202">
        <v>3044</v>
      </c>
      <c r="H48" s="198" t="s">
        <v>703</v>
      </c>
      <c r="I48" s="271">
        <v>161.21</v>
      </c>
      <c r="J48" s="103"/>
    </row>
    <row r="49" spans="1:10" ht="12.75" customHeight="1">
      <c r="A49" s="180" t="s">
        <v>51</v>
      </c>
      <c r="B49" s="203"/>
      <c r="C49" s="197">
        <v>0</v>
      </c>
      <c r="D49" s="201">
        <v>20</v>
      </c>
      <c r="E49" s="202">
        <v>998.4</v>
      </c>
      <c r="F49" s="201">
        <v>20</v>
      </c>
      <c r="G49" s="202">
        <v>998.4</v>
      </c>
      <c r="H49" s="198" t="s">
        <v>704</v>
      </c>
      <c r="I49" s="271">
        <v>209</v>
      </c>
      <c r="J49" s="103"/>
    </row>
    <row r="50" spans="1:10" ht="12.75" customHeight="1">
      <c r="A50" s="180" t="s">
        <v>52</v>
      </c>
      <c r="B50" s="201">
        <v>5</v>
      </c>
      <c r="C50" s="197">
        <v>248.5</v>
      </c>
      <c r="D50" s="201">
        <v>0</v>
      </c>
      <c r="E50" s="202">
        <v>0</v>
      </c>
      <c r="F50" s="201">
        <v>5</v>
      </c>
      <c r="G50" s="202">
        <v>248.5</v>
      </c>
      <c r="H50" s="198">
        <v>47960.5</v>
      </c>
      <c r="I50" s="271">
        <v>193</v>
      </c>
      <c r="J50" s="103"/>
    </row>
    <row r="51" spans="1:10" ht="12.75" customHeight="1">
      <c r="A51" s="180" t="s">
        <v>281</v>
      </c>
      <c r="B51" s="201">
        <v>10</v>
      </c>
      <c r="C51" s="197">
        <v>478.5</v>
      </c>
      <c r="D51" s="201">
        <v>0</v>
      </c>
      <c r="E51" s="202">
        <v>0</v>
      </c>
      <c r="F51" s="201">
        <v>10</v>
      </c>
      <c r="G51" s="202">
        <v>478.5</v>
      </c>
      <c r="H51" s="198">
        <v>92350.5</v>
      </c>
      <c r="I51" s="271">
        <v>193</v>
      </c>
      <c r="J51" s="103"/>
    </row>
    <row r="52" spans="1:10" ht="12.75" customHeight="1">
      <c r="A52" s="180" t="s">
        <v>149</v>
      </c>
      <c r="B52" s="201">
        <v>10</v>
      </c>
      <c r="C52" s="197">
        <v>498.5</v>
      </c>
      <c r="D52" s="201">
        <v>10</v>
      </c>
      <c r="E52" s="202">
        <v>499.2</v>
      </c>
      <c r="F52" s="201">
        <v>20</v>
      </c>
      <c r="G52" s="202">
        <v>997.7</v>
      </c>
      <c r="H52" s="198" t="s">
        <v>705</v>
      </c>
      <c r="I52" s="271">
        <v>178.55</v>
      </c>
      <c r="J52" s="103"/>
    </row>
    <row r="53" spans="1:10" ht="12.75" customHeight="1">
      <c r="A53" s="180" t="s">
        <v>198</v>
      </c>
      <c r="B53" s="203"/>
      <c r="C53" s="197">
        <v>0</v>
      </c>
      <c r="D53" s="201">
        <v>135</v>
      </c>
      <c r="E53" s="202">
        <v>6739.1</v>
      </c>
      <c r="F53" s="201">
        <v>135</v>
      </c>
      <c r="G53" s="202">
        <v>6739.1</v>
      </c>
      <c r="H53" s="198" t="s">
        <v>706</v>
      </c>
      <c r="I53" s="271">
        <v>214.3</v>
      </c>
      <c r="J53" s="103"/>
    </row>
    <row r="54" spans="1:10" ht="12.75" customHeight="1">
      <c r="A54" s="180" t="s">
        <v>707</v>
      </c>
      <c r="B54" s="201">
        <v>10</v>
      </c>
      <c r="C54" s="197">
        <v>498.5</v>
      </c>
      <c r="D54" s="201">
        <v>0</v>
      </c>
      <c r="E54" s="202">
        <v>0</v>
      </c>
      <c r="F54" s="201">
        <v>10</v>
      </c>
      <c r="G54" s="202">
        <v>498.5</v>
      </c>
      <c r="H54" s="198">
        <v>61315.5</v>
      </c>
      <c r="I54" s="271">
        <v>123</v>
      </c>
      <c r="J54" s="103"/>
    </row>
    <row r="55" spans="1:10" ht="12.75" customHeight="1">
      <c r="A55" s="180" t="s">
        <v>374</v>
      </c>
      <c r="B55" s="201">
        <v>10</v>
      </c>
      <c r="C55" s="197">
        <v>498.5</v>
      </c>
      <c r="D55" s="201">
        <v>0</v>
      </c>
      <c r="E55" s="202">
        <v>0</v>
      </c>
      <c r="F55" s="201">
        <v>10</v>
      </c>
      <c r="G55" s="202">
        <v>498.5</v>
      </c>
      <c r="H55" s="198" t="s">
        <v>708</v>
      </c>
      <c r="I55" s="271">
        <v>290</v>
      </c>
      <c r="J55" s="103"/>
    </row>
    <row r="56" spans="1:10" ht="12.75" customHeight="1">
      <c r="A56" s="180" t="s">
        <v>53</v>
      </c>
      <c r="B56" s="201">
        <f>197+61+5</f>
        <v>263</v>
      </c>
      <c r="C56" s="197">
        <f>9824+3045+250</f>
        <v>13119</v>
      </c>
      <c r="D56" s="201">
        <v>30</v>
      </c>
      <c r="E56" s="202">
        <v>1497.6</v>
      </c>
      <c r="F56" s="201">
        <f>227+61+5</f>
        <v>293</v>
      </c>
      <c r="G56" s="202">
        <f>11321.6+3045+250</f>
        <v>14616.6</v>
      </c>
      <c r="H56" s="198">
        <f>2120990.2+871918.5+44000</f>
        <v>3036908.7</v>
      </c>
      <c r="I56" s="271">
        <f>H56/G56</f>
        <v>207.77121218340793</v>
      </c>
      <c r="J56" s="103"/>
    </row>
    <row r="57" spans="1:10" ht="12.75" customHeight="1">
      <c r="A57" s="180" t="s">
        <v>54</v>
      </c>
      <c r="B57" s="203"/>
      <c r="C57" s="197">
        <v>0</v>
      </c>
      <c r="D57" s="201">
        <v>88</v>
      </c>
      <c r="E57" s="202">
        <v>4392.3</v>
      </c>
      <c r="F57" s="201">
        <v>88</v>
      </c>
      <c r="G57" s="202">
        <v>4392.3</v>
      </c>
      <c r="H57" s="198" t="s">
        <v>709</v>
      </c>
      <c r="I57" s="271">
        <v>227.21</v>
      </c>
      <c r="J57" s="103"/>
    </row>
    <row r="58" spans="1:10" ht="12.75" customHeight="1">
      <c r="A58" s="180" t="s">
        <v>71</v>
      </c>
      <c r="B58" s="201">
        <v>97</v>
      </c>
      <c r="C58" s="197">
        <v>4837.5</v>
      </c>
      <c r="D58" s="201">
        <v>0</v>
      </c>
      <c r="E58" s="202">
        <v>0</v>
      </c>
      <c r="F58" s="201">
        <v>97</v>
      </c>
      <c r="G58" s="202">
        <v>4837.5</v>
      </c>
      <c r="H58" s="198" t="s">
        <v>710</v>
      </c>
      <c r="I58" s="271">
        <v>156.88</v>
      </c>
      <c r="J58" s="103"/>
    </row>
    <row r="59" spans="1:10" ht="12.75" customHeight="1">
      <c r="A59" s="180" t="s">
        <v>243</v>
      </c>
      <c r="B59" s="201">
        <v>30</v>
      </c>
      <c r="C59" s="197">
        <v>1495.5</v>
      </c>
      <c r="D59" s="201">
        <v>20</v>
      </c>
      <c r="E59" s="202">
        <v>998.4</v>
      </c>
      <c r="F59" s="201">
        <v>50</v>
      </c>
      <c r="G59" s="202">
        <v>2493.9</v>
      </c>
      <c r="H59" s="198" t="s">
        <v>711</v>
      </c>
      <c r="I59" s="271">
        <v>156.03</v>
      </c>
      <c r="J59" s="103"/>
    </row>
    <row r="60" spans="1:10" ht="12.75" customHeight="1">
      <c r="A60" s="180" t="s">
        <v>379</v>
      </c>
      <c r="B60" s="201">
        <v>145</v>
      </c>
      <c r="C60" s="197">
        <v>7219.5</v>
      </c>
      <c r="D60" s="201">
        <v>0</v>
      </c>
      <c r="E60" s="202">
        <v>0</v>
      </c>
      <c r="F60" s="201">
        <v>145</v>
      </c>
      <c r="G60" s="202">
        <v>7219.5</v>
      </c>
      <c r="H60" s="198" t="s">
        <v>712</v>
      </c>
      <c r="I60" s="271">
        <v>194.69</v>
      </c>
      <c r="J60" s="103"/>
    </row>
    <row r="61" spans="1:10" ht="12.75" customHeight="1">
      <c r="A61" s="180" t="s">
        <v>57</v>
      </c>
      <c r="B61" s="201">
        <v>30</v>
      </c>
      <c r="C61" s="197">
        <v>1495.5</v>
      </c>
      <c r="D61" s="201">
        <v>0</v>
      </c>
      <c r="E61" s="202">
        <v>0</v>
      </c>
      <c r="F61" s="201">
        <v>30</v>
      </c>
      <c r="G61" s="202">
        <v>1495.5</v>
      </c>
      <c r="H61" s="198" t="s">
        <v>713</v>
      </c>
      <c r="I61" s="271">
        <v>245.62</v>
      </c>
      <c r="J61" s="103"/>
    </row>
    <row r="62" spans="1:10" ht="12.75" customHeight="1">
      <c r="A62" s="180" t="s">
        <v>19</v>
      </c>
      <c r="B62" s="204">
        <v>3203</v>
      </c>
      <c r="C62" s="196" t="s">
        <v>714</v>
      </c>
      <c r="D62" s="201">
        <v>1002</v>
      </c>
      <c r="E62" s="202">
        <v>50017.7</v>
      </c>
      <c r="F62" s="204">
        <v>4205</v>
      </c>
      <c r="G62" s="196" t="s">
        <v>715</v>
      </c>
      <c r="H62" s="198" t="s">
        <v>716</v>
      </c>
      <c r="I62" s="271">
        <v>191.46</v>
      </c>
      <c r="J62" s="103"/>
    </row>
    <row r="63" spans="1:10" ht="12.75" customHeight="1">
      <c r="A63" s="268"/>
      <c r="B63" s="269"/>
      <c r="C63" s="197"/>
      <c r="D63" s="201"/>
      <c r="E63" s="202"/>
      <c r="F63" s="204"/>
      <c r="G63" s="202"/>
      <c r="H63" s="198"/>
      <c r="I63" s="271"/>
      <c r="J63" s="103"/>
    </row>
    <row r="64" spans="1:10" ht="12.75" customHeight="1">
      <c r="A64" s="272" t="s">
        <v>62</v>
      </c>
      <c r="B64" s="270"/>
      <c r="C64" s="273"/>
      <c r="D64" s="274"/>
      <c r="E64" s="273"/>
      <c r="F64" s="274"/>
      <c r="G64" s="275"/>
      <c r="H64" s="276"/>
      <c r="I64" s="277"/>
      <c r="J64" s="103"/>
    </row>
    <row r="65" spans="1:10" ht="12.75" customHeight="1">
      <c r="A65" s="272" t="s">
        <v>63</v>
      </c>
      <c r="B65" s="270"/>
      <c r="C65" s="273"/>
      <c r="D65" s="274"/>
      <c r="E65" s="273"/>
      <c r="F65" s="274"/>
      <c r="G65" s="305" t="s">
        <v>64</v>
      </c>
      <c r="H65" s="276"/>
      <c r="I65" s="78"/>
      <c r="J65" s="103"/>
    </row>
    <row r="66" spans="1:10" ht="12.75" customHeight="1">
      <c r="A66" s="272" t="s">
        <v>157</v>
      </c>
      <c r="B66" s="270"/>
      <c r="C66" s="273"/>
      <c r="D66" s="274"/>
      <c r="E66" s="273"/>
      <c r="F66" s="274"/>
      <c r="G66" s="276" t="s">
        <v>66</v>
      </c>
      <c r="I66" s="277"/>
      <c r="J66" s="103"/>
    </row>
    <row r="67" spans="1:10" ht="12.75" customHeight="1">
      <c r="A67" s="272" t="s">
        <v>158</v>
      </c>
      <c r="B67" s="270"/>
      <c r="C67" s="273"/>
      <c r="D67" s="274"/>
      <c r="E67" s="273"/>
      <c r="F67" s="274"/>
      <c r="G67" s="275"/>
      <c r="H67" s="276"/>
      <c r="I67" s="277"/>
      <c r="J67" s="103"/>
    </row>
    <row r="68" spans="1:10" ht="12.75" customHeight="1">
      <c r="A68" s="272" t="s">
        <v>159</v>
      </c>
      <c r="B68" s="270"/>
      <c r="C68" s="273"/>
      <c r="D68" s="274"/>
      <c r="E68" s="273"/>
      <c r="F68" s="274"/>
      <c r="G68" s="275"/>
      <c r="H68" s="276"/>
      <c r="I68" s="277"/>
      <c r="J68" s="103"/>
    </row>
  </sheetData>
  <sheetProtection/>
  <printOptions/>
  <pageMargins left="0.6" right="0.6" top="1" bottom="0.25" header="0.3" footer="0.3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C24" sqref="C24"/>
    </sheetView>
  </sheetViews>
  <sheetFormatPr defaultColWidth="8.8515625" defaultRowHeight="12.75" customHeight="1"/>
  <cols>
    <col min="1" max="1" width="30.7109375" style="195" customWidth="1"/>
    <col min="2" max="2" width="6.00390625" style="237" customWidth="1"/>
    <col min="3" max="3" width="9.421875" style="195" customWidth="1"/>
    <col min="4" max="4" width="7.421875" style="195" customWidth="1"/>
    <col min="5" max="5" width="10.421875" style="195" customWidth="1"/>
    <col min="6" max="6" width="7.7109375" style="195" customWidth="1"/>
    <col min="7" max="7" width="11.7109375" style="195" customWidth="1"/>
    <col min="8" max="8" width="15.140625" style="238" customWidth="1"/>
    <col min="9" max="9" width="9.140625" style="195" customWidth="1"/>
    <col min="10" max="16384" width="8.8515625" style="195" customWidth="1"/>
  </cols>
  <sheetData>
    <row r="1" spans="1:10" ht="12.75" customHeight="1">
      <c r="A1" s="239" t="s">
        <v>579</v>
      </c>
      <c r="B1" s="240"/>
      <c r="C1" s="241"/>
      <c r="D1" s="242"/>
      <c r="E1" s="241"/>
      <c r="F1" s="242"/>
      <c r="G1" s="243"/>
      <c r="H1" s="244"/>
      <c r="I1" s="245"/>
      <c r="J1" s="103"/>
    </row>
    <row r="2" spans="1:10" ht="12.75" customHeight="1">
      <c r="A2" s="246" t="s">
        <v>580</v>
      </c>
      <c r="B2" s="240"/>
      <c r="C2" s="241"/>
      <c r="D2" s="242"/>
      <c r="E2" s="241"/>
      <c r="F2" s="242"/>
      <c r="G2" s="243"/>
      <c r="H2" s="244"/>
      <c r="I2" s="245"/>
      <c r="J2" s="103"/>
    </row>
    <row r="3" spans="1:10" ht="12.75" customHeight="1">
      <c r="A3" s="239" t="s">
        <v>58</v>
      </c>
      <c r="B3" s="240"/>
      <c r="C3" s="241"/>
      <c r="D3" s="242"/>
      <c r="E3" s="241"/>
      <c r="F3" s="242"/>
      <c r="G3" s="243"/>
      <c r="H3" s="244"/>
      <c r="I3" s="245"/>
      <c r="J3" s="103"/>
    </row>
    <row r="4" spans="1:10" ht="12.75" customHeight="1">
      <c r="A4" s="239" t="s">
        <v>8</v>
      </c>
      <c r="B4" s="240"/>
      <c r="C4" s="241"/>
      <c r="D4" s="242"/>
      <c r="E4" s="241"/>
      <c r="F4" s="242"/>
      <c r="G4" s="243"/>
      <c r="H4" s="244"/>
      <c r="I4" s="245"/>
      <c r="J4" s="103"/>
    </row>
    <row r="5" spans="1:10" ht="12.75" customHeight="1">
      <c r="A5" s="239" t="s">
        <v>9</v>
      </c>
      <c r="B5" s="240"/>
      <c r="C5" s="241"/>
      <c r="D5" s="242"/>
      <c r="E5" s="241"/>
      <c r="F5" s="242"/>
      <c r="G5" s="243"/>
      <c r="H5" s="244"/>
      <c r="I5" s="245"/>
      <c r="J5" s="103"/>
    </row>
    <row r="6" spans="1:10" ht="12.75" customHeight="1">
      <c r="A6" s="239" t="s">
        <v>59</v>
      </c>
      <c r="B6" s="240"/>
      <c r="C6" s="241"/>
      <c r="D6" s="242"/>
      <c r="E6" s="241"/>
      <c r="F6" s="242"/>
      <c r="G6" s="243"/>
      <c r="H6" s="244"/>
      <c r="I6" s="245"/>
      <c r="J6" s="103"/>
    </row>
    <row r="7" spans="1:10" ht="12.75" customHeight="1">
      <c r="A7" s="247" t="s">
        <v>60</v>
      </c>
      <c r="B7" s="240"/>
      <c r="C7" s="241"/>
      <c r="D7" s="242"/>
      <c r="E7" s="248" t="s">
        <v>61</v>
      </c>
      <c r="F7" s="242"/>
      <c r="G7" s="243"/>
      <c r="H7" s="244"/>
      <c r="I7" s="245"/>
      <c r="J7" s="103"/>
    </row>
    <row r="8" spans="1:10" ht="12.75" customHeight="1">
      <c r="A8" s="249" t="s">
        <v>581</v>
      </c>
      <c r="B8" s="250"/>
      <c r="C8" s="251"/>
      <c r="D8" s="252"/>
      <c r="E8" s="251"/>
      <c r="F8" s="252"/>
      <c r="G8" s="253"/>
      <c r="H8" s="254"/>
      <c r="I8" s="255"/>
      <c r="J8" s="103"/>
    </row>
    <row r="9" spans="1:10" ht="12.75" customHeight="1">
      <c r="A9" s="249"/>
      <c r="B9" s="250"/>
      <c r="C9" s="251" t="s">
        <v>582</v>
      </c>
      <c r="D9" s="252"/>
      <c r="E9" s="251"/>
      <c r="F9" s="252"/>
      <c r="G9" s="253"/>
      <c r="H9" s="254"/>
      <c r="I9" s="255"/>
      <c r="J9" s="103"/>
    </row>
    <row r="10" spans="1:10" ht="12.75" customHeight="1">
      <c r="A10" s="247" t="s">
        <v>82</v>
      </c>
      <c r="B10" s="250"/>
      <c r="C10" s="251" t="s">
        <v>83</v>
      </c>
      <c r="D10" s="252"/>
      <c r="E10" s="251" t="s">
        <v>34</v>
      </c>
      <c r="F10" s="252"/>
      <c r="G10" s="253" t="s">
        <v>84</v>
      </c>
      <c r="H10" s="244" t="s">
        <v>35</v>
      </c>
      <c r="I10" s="256" t="s">
        <v>85</v>
      </c>
      <c r="J10" s="103"/>
    </row>
    <row r="11" spans="1:10" ht="12.75" customHeight="1">
      <c r="A11" s="247" t="s">
        <v>86</v>
      </c>
      <c r="B11" s="257" t="s">
        <v>6</v>
      </c>
      <c r="C11" s="253" t="s">
        <v>87</v>
      </c>
      <c r="D11" s="252" t="s">
        <v>6</v>
      </c>
      <c r="E11" s="251" t="s">
        <v>87</v>
      </c>
      <c r="F11" s="252" t="s">
        <v>6</v>
      </c>
      <c r="G11" s="253" t="s">
        <v>87</v>
      </c>
      <c r="H11" s="254" t="s">
        <v>88</v>
      </c>
      <c r="I11" s="255"/>
      <c r="J11" s="103"/>
    </row>
    <row r="12" spans="1:10" ht="12.75" customHeight="1">
      <c r="A12" s="239" t="s">
        <v>75</v>
      </c>
      <c r="B12" s="258"/>
      <c r="C12" s="243"/>
      <c r="D12" s="259"/>
      <c r="E12" s="248"/>
      <c r="F12" s="242">
        <f>B12+D12</f>
        <v>0</v>
      </c>
      <c r="G12" s="243">
        <f>C12+E12</f>
        <v>0</v>
      </c>
      <c r="H12" s="260"/>
      <c r="I12" s="261"/>
      <c r="J12" s="103"/>
    </row>
    <row r="13" spans="1:10" ht="12.75" customHeight="1">
      <c r="A13" s="239" t="s">
        <v>19</v>
      </c>
      <c r="B13" s="258">
        <f>SUM(B12)</f>
        <v>0</v>
      </c>
      <c r="C13" s="243">
        <f>SUM(C12)</f>
        <v>0</v>
      </c>
      <c r="D13" s="262">
        <f>SUM(D12)</f>
        <v>0</v>
      </c>
      <c r="E13" s="243">
        <f>SUM(E12)</f>
        <v>0</v>
      </c>
      <c r="F13" s="242">
        <f>B13+D13</f>
        <v>0</v>
      </c>
      <c r="G13" s="243">
        <f>C13+E13</f>
        <v>0</v>
      </c>
      <c r="H13" s="260"/>
      <c r="I13" s="261"/>
      <c r="J13" s="103"/>
    </row>
    <row r="14" spans="1:10" ht="12.75" customHeight="1">
      <c r="A14" s="263" t="s">
        <v>89</v>
      </c>
      <c r="B14" s="264" t="s">
        <v>6</v>
      </c>
      <c r="C14" s="265" t="s">
        <v>87</v>
      </c>
      <c r="D14" s="266" t="s">
        <v>6</v>
      </c>
      <c r="E14" s="267" t="s">
        <v>87</v>
      </c>
      <c r="F14" s="266" t="s">
        <v>6</v>
      </c>
      <c r="G14" s="265" t="s">
        <v>87</v>
      </c>
      <c r="H14" s="260" t="s">
        <v>35</v>
      </c>
      <c r="I14" s="256" t="s">
        <v>85</v>
      </c>
      <c r="J14" s="103"/>
    </row>
    <row r="15" spans="1:10" ht="12.75" customHeight="1">
      <c r="A15" s="268" t="s">
        <v>36</v>
      </c>
      <c r="B15" s="269">
        <v>1676</v>
      </c>
      <c r="C15" s="197">
        <v>83639.5</v>
      </c>
      <c r="D15" s="269">
        <v>151</v>
      </c>
      <c r="E15" s="202">
        <v>7510.5</v>
      </c>
      <c r="F15" s="269">
        <v>1827</v>
      </c>
      <c r="G15" s="202">
        <v>91150</v>
      </c>
      <c r="H15" s="198" t="s">
        <v>583</v>
      </c>
      <c r="I15" s="198">
        <v>168.54</v>
      </c>
      <c r="J15" s="103"/>
    </row>
    <row r="16" spans="1:10" ht="12.75" customHeight="1">
      <c r="A16" s="268" t="s">
        <v>132</v>
      </c>
      <c r="B16" s="269">
        <v>71</v>
      </c>
      <c r="C16" s="197">
        <v>3545</v>
      </c>
      <c r="D16" s="269">
        <v>39</v>
      </c>
      <c r="E16" s="202">
        <v>1946.4</v>
      </c>
      <c r="F16" s="269">
        <v>110</v>
      </c>
      <c r="G16" s="202">
        <v>5491.4</v>
      </c>
      <c r="H16" s="198" t="s">
        <v>584</v>
      </c>
      <c r="I16" s="198">
        <v>201.11</v>
      </c>
      <c r="J16" s="103"/>
    </row>
    <row r="17" spans="1:10" ht="12.75" customHeight="1">
      <c r="A17" s="268" t="s">
        <v>213</v>
      </c>
      <c r="B17" s="269">
        <v>35</v>
      </c>
      <c r="C17" s="197">
        <v>1747</v>
      </c>
      <c r="D17" s="269">
        <v>64</v>
      </c>
      <c r="E17" s="202">
        <v>3194.3</v>
      </c>
      <c r="F17" s="269">
        <v>99</v>
      </c>
      <c r="G17" s="202">
        <v>4941.3</v>
      </c>
      <c r="H17" s="198" t="s">
        <v>585</v>
      </c>
      <c r="I17" s="198">
        <v>157.31</v>
      </c>
      <c r="J17" s="103"/>
    </row>
    <row r="18" spans="1:10" ht="12.75" customHeight="1">
      <c r="A18" s="268" t="s">
        <v>586</v>
      </c>
      <c r="B18" s="269">
        <v>10</v>
      </c>
      <c r="C18" s="197">
        <v>498.5</v>
      </c>
      <c r="D18" s="269">
        <v>0</v>
      </c>
      <c r="E18" s="202">
        <v>0</v>
      </c>
      <c r="F18" s="269">
        <v>10</v>
      </c>
      <c r="G18" s="202">
        <v>498.5</v>
      </c>
      <c r="H18" s="198" t="s">
        <v>587</v>
      </c>
      <c r="I18" s="198">
        <v>319</v>
      </c>
      <c r="J18" s="103"/>
    </row>
    <row r="19" spans="1:10" ht="12.75" customHeight="1">
      <c r="A19" s="268" t="s">
        <v>73</v>
      </c>
      <c r="B19" s="270"/>
      <c r="C19" s="197">
        <v>0</v>
      </c>
      <c r="D19" s="269">
        <v>20</v>
      </c>
      <c r="E19" s="202">
        <v>998.4</v>
      </c>
      <c r="F19" s="269">
        <v>20</v>
      </c>
      <c r="G19" s="202">
        <v>998.4</v>
      </c>
      <c r="H19" s="198" t="s">
        <v>588</v>
      </c>
      <c r="I19" s="198">
        <v>243</v>
      </c>
      <c r="J19" s="103"/>
    </row>
    <row r="20" spans="1:10" ht="12.75" customHeight="1">
      <c r="A20" s="268" t="s">
        <v>136</v>
      </c>
      <c r="B20" s="269">
        <v>42</v>
      </c>
      <c r="C20" s="197">
        <v>2097</v>
      </c>
      <c r="D20" s="269">
        <v>0</v>
      </c>
      <c r="E20" s="202">
        <v>0</v>
      </c>
      <c r="F20" s="269">
        <v>42</v>
      </c>
      <c r="G20" s="202">
        <v>2097</v>
      </c>
      <c r="H20" s="198" t="s">
        <v>589</v>
      </c>
      <c r="I20" s="198">
        <v>222.33</v>
      </c>
      <c r="J20" s="103"/>
    </row>
    <row r="21" spans="1:10" ht="12.75" customHeight="1">
      <c r="A21" s="268" t="s">
        <v>170</v>
      </c>
      <c r="B21" s="269">
        <v>40</v>
      </c>
      <c r="C21" s="197">
        <v>1998.5</v>
      </c>
      <c r="D21" s="269">
        <v>60</v>
      </c>
      <c r="E21" s="202">
        <v>2995.2</v>
      </c>
      <c r="F21" s="269">
        <v>100</v>
      </c>
      <c r="G21" s="202">
        <v>4993.7</v>
      </c>
      <c r="H21" s="198" t="s">
        <v>590</v>
      </c>
      <c r="I21" s="198">
        <v>187.1</v>
      </c>
      <c r="J21" s="103"/>
    </row>
    <row r="22" spans="1:10" ht="12.75" customHeight="1">
      <c r="A22" s="268" t="s">
        <v>260</v>
      </c>
      <c r="B22" s="269">
        <v>30</v>
      </c>
      <c r="C22" s="197">
        <v>1495.5</v>
      </c>
      <c r="D22" s="269">
        <v>0</v>
      </c>
      <c r="E22" s="202">
        <v>0</v>
      </c>
      <c r="F22" s="269">
        <v>30</v>
      </c>
      <c r="G22" s="202">
        <v>1495.5</v>
      </c>
      <c r="H22" s="198" t="s">
        <v>591</v>
      </c>
      <c r="I22" s="198">
        <v>190.33</v>
      </c>
      <c r="J22" s="103"/>
    </row>
    <row r="23" spans="1:10" ht="12.75" customHeight="1">
      <c r="A23" s="268" t="s">
        <v>219</v>
      </c>
      <c r="B23" s="269">
        <v>236</v>
      </c>
      <c r="C23" s="197">
        <v>11757.5</v>
      </c>
      <c r="D23" s="269">
        <v>0</v>
      </c>
      <c r="E23" s="202">
        <v>0</v>
      </c>
      <c r="F23" s="269">
        <v>236</v>
      </c>
      <c r="G23" s="202">
        <v>11757.5</v>
      </c>
      <c r="H23" s="198" t="s">
        <v>592</v>
      </c>
      <c r="I23" s="198">
        <v>176.1</v>
      </c>
      <c r="J23" s="103"/>
    </row>
    <row r="24" spans="1:10" ht="12.75" customHeight="1">
      <c r="A24" s="268" t="s">
        <v>39</v>
      </c>
      <c r="B24" s="269">
        <v>93</v>
      </c>
      <c r="C24" s="197">
        <v>4642.5</v>
      </c>
      <c r="D24" s="269">
        <v>0</v>
      </c>
      <c r="E24" s="202">
        <v>0</v>
      </c>
      <c r="F24" s="269">
        <v>93</v>
      </c>
      <c r="G24" s="202">
        <v>4642.5</v>
      </c>
      <c r="H24" s="198" t="s">
        <v>593</v>
      </c>
      <c r="I24" s="198">
        <v>295.6</v>
      </c>
      <c r="J24" s="103"/>
    </row>
    <row r="25" spans="1:10" ht="12.75" customHeight="1">
      <c r="A25" s="268" t="s">
        <v>40</v>
      </c>
      <c r="B25" s="269">
        <v>10</v>
      </c>
      <c r="C25" s="197">
        <v>498.5</v>
      </c>
      <c r="D25" s="269">
        <v>0</v>
      </c>
      <c r="E25" s="202">
        <v>0</v>
      </c>
      <c r="F25" s="269">
        <v>10</v>
      </c>
      <c r="G25" s="202">
        <v>498.5</v>
      </c>
      <c r="H25" s="198" t="s">
        <v>594</v>
      </c>
      <c r="I25" s="198">
        <v>296</v>
      </c>
      <c r="J25" s="103"/>
    </row>
    <row r="26" spans="1:10" ht="12.75" customHeight="1">
      <c r="A26" s="268" t="s">
        <v>41</v>
      </c>
      <c r="B26" s="269">
        <v>40</v>
      </c>
      <c r="C26" s="197">
        <v>1995.5</v>
      </c>
      <c r="D26" s="269">
        <v>0</v>
      </c>
      <c r="E26" s="202">
        <v>0</v>
      </c>
      <c r="F26" s="269">
        <v>40</v>
      </c>
      <c r="G26" s="202">
        <v>1995.5</v>
      </c>
      <c r="H26" s="198" t="s">
        <v>595</v>
      </c>
      <c r="I26" s="198">
        <v>121.26</v>
      </c>
      <c r="J26" s="103"/>
    </row>
    <row r="27" spans="1:10" ht="12.75" customHeight="1">
      <c r="A27" s="268" t="s">
        <v>176</v>
      </c>
      <c r="B27" s="269">
        <v>10</v>
      </c>
      <c r="C27" s="197">
        <v>498.5</v>
      </c>
      <c r="D27" s="269">
        <v>0</v>
      </c>
      <c r="E27" s="202">
        <v>0</v>
      </c>
      <c r="F27" s="269">
        <v>10</v>
      </c>
      <c r="G27" s="202">
        <v>498.5</v>
      </c>
      <c r="H27" s="198">
        <v>87237.5</v>
      </c>
      <c r="I27" s="198">
        <v>175</v>
      </c>
      <c r="J27" s="103"/>
    </row>
    <row r="28" spans="1:10" ht="12.75" customHeight="1">
      <c r="A28" s="268" t="s">
        <v>42</v>
      </c>
      <c r="B28" s="269">
        <v>40</v>
      </c>
      <c r="C28" s="197">
        <v>1997</v>
      </c>
      <c r="D28" s="269">
        <v>60</v>
      </c>
      <c r="E28" s="202">
        <v>2995.2</v>
      </c>
      <c r="F28" s="269">
        <v>100</v>
      </c>
      <c r="G28" s="202">
        <v>4992.2</v>
      </c>
      <c r="H28" s="198" t="s">
        <v>596</v>
      </c>
      <c r="I28" s="198">
        <v>193.9</v>
      </c>
      <c r="J28" s="103"/>
    </row>
    <row r="29" spans="1:10" ht="12.75" customHeight="1">
      <c r="A29" s="268" t="s">
        <v>43</v>
      </c>
      <c r="B29" s="269">
        <v>1145</v>
      </c>
      <c r="C29" s="197">
        <v>57054.5</v>
      </c>
      <c r="D29" s="269">
        <v>220</v>
      </c>
      <c r="E29" s="202">
        <v>10981.9</v>
      </c>
      <c r="F29" s="269">
        <v>1365</v>
      </c>
      <c r="G29" s="202">
        <v>68036.4</v>
      </c>
      <c r="H29" s="198" t="s">
        <v>597</v>
      </c>
      <c r="I29" s="198">
        <v>184.6</v>
      </c>
      <c r="J29" s="103"/>
    </row>
    <row r="30" spans="1:10" ht="12.75" customHeight="1">
      <c r="A30" s="268" t="s">
        <v>45</v>
      </c>
      <c r="B30" s="269">
        <v>20</v>
      </c>
      <c r="C30" s="197">
        <v>997</v>
      </c>
      <c r="D30" s="269">
        <v>10</v>
      </c>
      <c r="E30" s="202">
        <v>499.2</v>
      </c>
      <c r="F30" s="269">
        <v>30</v>
      </c>
      <c r="G30" s="202">
        <v>1496.2</v>
      </c>
      <c r="H30" s="198" t="s">
        <v>598</v>
      </c>
      <c r="I30" s="198">
        <v>165.64</v>
      </c>
      <c r="J30" s="103"/>
    </row>
    <row r="31" spans="1:10" ht="12.75" customHeight="1">
      <c r="A31" s="268" t="s">
        <v>183</v>
      </c>
      <c r="B31" s="270"/>
      <c r="C31" s="197">
        <v>0</v>
      </c>
      <c r="D31" s="269">
        <v>10</v>
      </c>
      <c r="E31" s="202">
        <v>499.2</v>
      </c>
      <c r="F31" s="269">
        <v>10</v>
      </c>
      <c r="G31" s="202">
        <v>499.2</v>
      </c>
      <c r="H31" s="198" t="s">
        <v>599</v>
      </c>
      <c r="I31" s="198">
        <v>224</v>
      </c>
      <c r="J31" s="103"/>
    </row>
    <row r="32" spans="1:10" ht="12.75" customHeight="1">
      <c r="A32" s="268" t="s">
        <v>55</v>
      </c>
      <c r="B32" s="269">
        <v>105</v>
      </c>
      <c r="C32" s="197">
        <v>5235</v>
      </c>
      <c r="D32" s="269">
        <v>34</v>
      </c>
      <c r="E32" s="202">
        <v>1697.1</v>
      </c>
      <c r="F32" s="269">
        <v>139</v>
      </c>
      <c r="G32" s="202">
        <v>6932.1</v>
      </c>
      <c r="H32" s="198" t="s">
        <v>600</v>
      </c>
      <c r="I32" s="198">
        <v>152.49</v>
      </c>
      <c r="J32" s="103"/>
    </row>
    <row r="33" spans="1:10" ht="12.75" customHeight="1">
      <c r="A33" s="268" t="s">
        <v>400</v>
      </c>
      <c r="B33" s="270"/>
      <c r="C33" s="197">
        <v>0</v>
      </c>
      <c r="D33" s="269">
        <v>5</v>
      </c>
      <c r="E33" s="202">
        <v>249.5</v>
      </c>
      <c r="F33" s="269">
        <v>5</v>
      </c>
      <c r="G33" s="202">
        <v>249.5</v>
      </c>
      <c r="H33" s="198">
        <v>63872</v>
      </c>
      <c r="I33" s="198">
        <v>256</v>
      </c>
      <c r="J33" s="103"/>
    </row>
    <row r="34" spans="1:10" ht="12.75" customHeight="1">
      <c r="A34" s="268" t="s">
        <v>187</v>
      </c>
      <c r="B34" s="269">
        <v>220</v>
      </c>
      <c r="C34" s="197">
        <v>10974.5</v>
      </c>
      <c r="D34" s="269">
        <v>70</v>
      </c>
      <c r="E34" s="202">
        <v>3494.4</v>
      </c>
      <c r="F34" s="269">
        <v>290</v>
      </c>
      <c r="G34" s="202">
        <v>14468.9</v>
      </c>
      <c r="H34" s="198" t="s">
        <v>601</v>
      </c>
      <c r="I34" s="198">
        <v>175.07</v>
      </c>
      <c r="J34" s="103"/>
    </row>
    <row r="35" spans="1:10" ht="12.75" customHeight="1">
      <c r="A35" s="268" t="s">
        <v>46</v>
      </c>
      <c r="B35" s="269">
        <v>605</v>
      </c>
      <c r="C35" s="197">
        <v>30188.5</v>
      </c>
      <c r="D35" s="269">
        <v>140</v>
      </c>
      <c r="E35" s="202">
        <v>6988.8</v>
      </c>
      <c r="F35" s="269">
        <v>745</v>
      </c>
      <c r="G35" s="202">
        <v>37177.3</v>
      </c>
      <c r="H35" s="198" t="s">
        <v>602</v>
      </c>
      <c r="I35" s="198">
        <v>182.25</v>
      </c>
      <c r="J35" s="103"/>
    </row>
    <row r="36" spans="1:10" ht="12.75" customHeight="1">
      <c r="A36" s="268" t="s">
        <v>47</v>
      </c>
      <c r="B36" s="269">
        <v>55</v>
      </c>
      <c r="C36" s="197">
        <v>2746.5</v>
      </c>
      <c r="D36" s="269">
        <v>3</v>
      </c>
      <c r="E36" s="202">
        <v>149.5</v>
      </c>
      <c r="F36" s="269">
        <v>58</v>
      </c>
      <c r="G36" s="202">
        <v>2896</v>
      </c>
      <c r="H36" s="198" t="s">
        <v>603</v>
      </c>
      <c r="I36" s="198">
        <v>166.07</v>
      </c>
      <c r="J36" s="103"/>
    </row>
    <row r="37" spans="1:10" ht="12.75" customHeight="1">
      <c r="A37" s="268" t="s">
        <v>68</v>
      </c>
      <c r="B37" s="269">
        <v>4</v>
      </c>
      <c r="C37" s="197">
        <v>28</v>
      </c>
      <c r="D37" s="269">
        <v>0</v>
      </c>
      <c r="E37" s="202">
        <v>0</v>
      </c>
      <c r="F37" s="269">
        <v>4</v>
      </c>
      <c r="G37" s="202">
        <v>28</v>
      </c>
      <c r="H37" s="198">
        <v>13440</v>
      </c>
      <c r="I37" s="198">
        <v>480</v>
      </c>
      <c r="J37" s="103"/>
    </row>
    <row r="38" spans="1:10" ht="12.75" customHeight="1">
      <c r="A38" s="268" t="s">
        <v>604</v>
      </c>
      <c r="B38" s="269">
        <v>12</v>
      </c>
      <c r="C38" s="197">
        <v>600</v>
      </c>
      <c r="D38" s="269">
        <v>0</v>
      </c>
      <c r="E38" s="202">
        <v>0</v>
      </c>
      <c r="F38" s="269">
        <v>12</v>
      </c>
      <c r="G38" s="202">
        <v>600</v>
      </c>
      <c r="H38" s="198" t="s">
        <v>605</v>
      </c>
      <c r="I38" s="198">
        <v>301</v>
      </c>
      <c r="J38" s="103"/>
    </row>
    <row r="39" spans="1:10" ht="12.75" customHeight="1">
      <c r="A39" s="268" t="s">
        <v>49</v>
      </c>
      <c r="B39" s="269">
        <v>10</v>
      </c>
      <c r="C39" s="197">
        <v>498.5</v>
      </c>
      <c r="D39" s="269">
        <v>0</v>
      </c>
      <c r="E39" s="202">
        <v>0</v>
      </c>
      <c r="F39" s="269">
        <v>10</v>
      </c>
      <c r="G39" s="202">
        <v>498.5</v>
      </c>
      <c r="H39" s="198">
        <v>68793</v>
      </c>
      <c r="I39" s="198">
        <v>138</v>
      </c>
      <c r="J39" s="103"/>
    </row>
    <row r="40" spans="1:10" ht="12.75" customHeight="1">
      <c r="A40" s="268" t="s">
        <v>50</v>
      </c>
      <c r="B40" s="270"/>
      <c r="C40" s="197">
        <v>0</v>
      </c>
      <c r="D40" s="269">
        <v>40</v>
      </c>
      <c r="E40" s="202">
        <v>1996.8</v>
      </c>
      <c r="F40" s="269">
        <v>40</v>
      </c>
      <c r="G40" s="202">
        <v>1996.8</v>
      </c>
      <c r="H40" s="198" t="s">
        <v>606</v>
      </c>
      <c r="I40" s="198">
        <v>146.75</v>
      </c>
      <c r="J40" s="103"/>
    </row>
    <row r="41" spans="1:10" ht="12.75" customHeight="1">
      <c r="A41" s="268" t="s">
        <v>510</v>
      </c>
      <c r="B41" s="269">
        <v>60</v>
      </c>
      <c r="C41" s="197">
        <v>2991</v>
      </c>
      <c r="D41" s="269">
        <v>0</v>
      </c>
      <c r="E41" s="202">
        <v>0</v>
      </c>
      <c r="F41" s="269">
        <v>60</v>
      </c>
      <c r="G41" s="202">
        <v>2991</v>
      </c>
      <c r="H41" s="198" t="s">
        <v>607</v>
      </c>
      <c r="I41" s="198">
        <v>153.09</v>
      </c>
      <c r="J41" s="103"/>
    </row>
    <row r="42" spans="1:10" ht="12.75" customHeight="1">
      <c r="A42" s="268" t="s">
        <v>70</v>
      </c>
      <c r="B42" s="269">
        <v>50</v>
      </c>
      <c r="C42" s="197">
        <v>2494</v>
      </c>
      <c r="D42" s="269">
        <v>0</v>
      </c>
      <c r="E42" s="202">
        <v>0</v>
      </c>
      <c r="F42" s="269">
        <v>50</v>
      </c>
      <c r="G42" s="202">
        <v>2494</v>
      </c>
      <c r="H42" s="198" t="s">
        <v>608</v>
      </c>
      <c r="I42" s="198">
        <v>147.22</v>
      </c>
      <c r="J42" s="103"/>
    </row>
    <row r="43" spans="1:10" ht="12.75" customHeight="1">
      <c r="A43" s="268" t="s">
        <v>51</v>
      </c>
      <c r="B43" s="269">
        <v>10</v>
      </c>
      <c r="C43" s="197">
        <v>498.5</v>
      </c>
      <c r="D43" s="269">
        <v>30</v>
      </c>
      <c r="E43" s="202">
        <v>1497.1</v>
      </c>
      <c r="F43" s="269">
        <v>40</v>
      </c>
      <c r="G43" s="202">
        <v>1995.6</v>
      </c>
      <c r="H43" s="198" t="s">
        <v>609</v>
      </c>
      <c r="I43" s="198">
        <v>219.38</v>
      </c>
      <c r="J43" s="103"/>
    </row>
    <row r="44" spans="1:10" ht="12.75" customHeight="1">
      <c r="A44" s="268" t="s">
        <v>52</v>
      </c>
      <c r="B44" s="269">
        <v>40</v>
      </c>
      <c r="C44" s="197">
        <v>1992.5</v>
      </c>
      <c r="D44" s="269">
        <v>0</v>
      </c>
      <c r="E44" s="202">
        <v>0</v>
      </c>
      <c r="F44" s="269">
        <v>40</v>
      </c>
      <c r="G44" s="202">
        <v>1992.5</v>
      </c>
      <c r="H44" s="198" t="s">
        <v>610</v>
      </c>
      <c r="I44" s="198">
        <v>158.42</v>
      </c>
      <c r="J44" s="103"/>
    </row>
    <row r="45" spans="1:10" ht="12.75" customHeight="1">
      <c r="A45" s="268" t="s">
        <v>281</v>
      </c>
      <c r="B45" s="269">
        <v>13</v>
      </c>
      <c r="C45" s="197">
        <v>650</v>
      </c>
      <c r="D45" s="269">
        <v>0</v>
      </c>
      <c r="E45" s="202">
        <v>0</v>
      </c>
      <c r="F45" s="269">
        <v>13</v>
      </c>
      <c r="G45" s="202">
        <v>650</v>
      </c>
      <c r="H45" s="198" t="s">
        <v>611</v>
      </c>
      <c r="I45" s="198">
        <v>296</v>
      </c>
      <c r="J45" s="103"/>
    </row>
    <row r="46" spans="1:10" ht="12.75" customHeight="1">
      <c r="A46" s="268" t="s">
        <v>198</v>
      </c>
      <c r="B46" s="270"/>
      <c r="C46" s="197">
        <v>0</v>
      </c>
      <c r="D46" s="269">
        <v>135</v>
      </c>
      <c r="E46" s="202">
        <v>6739.1</v>
      </c>
      <c r="F46" s="269">
        <v>135</v>
      </c>
      <c r="G46" s="202">
        <v>6739.1</v>
      </c>
      <c r="H46" s="198" t="s">
        <v>612</v>
      </c>
      <c r="I46" s="198">
        <v>198.63</v>
      </c>
      <c r="J46" s="103"/>
    </row>
    <row r="47" spans="1:10" ht="12.75" customHeight="1">
      <c r="A47" s="268" t="s">
        <v>374</v>
      </c>
      <c r="B47" s="269">
        <v>10</v>
      </c>
      <c r="C47" s="197">
        <v>497</v>
      </c>
      <c r="D47" s="269">
        <v>0</v>
      </c>
      <c r="E47" s="202">
        <v>0</v>
      </c>
      <c r="F47" s="269">
        <v>10</v>
      </c>
      <c r="G47" s="202">
        <v>497</v>
      </c>
      <c r="H47" s="198" t="s">
        <v>613</v>
      </c>
      <c r="I47" s="198">
        <v>285</v>
      </c>
      <c r="J47" s="103"/>
    </row>
    <row r="48" spans="1:10" ht="12.75" customHeight="1">
      <c r="A48" s="268" t="s">
        <v>53</v>
      </c>
      <c r="B48" s="269">
        <v>82</v>
      </c>
      <c r="C48" s="197">
        <v>4091</v>
      </c>
      <c r="D48" s="269">
        <v>15</v>
      </c>
      <c r="E48" s="202">
        <v>748.7</v>
      </c>
      <c r="F48" s="269">
        <v>97</v>
      </c>
      <c r="G48" s="202">
        <v>4839.7</v>
      </c>
      <c r="H48" s="198" t="s">
        <v>614</v>
      </c>
      <c r="I48" s="198">
        <v>165.16</v>
      </c>
      <c r="J48" s="103"/>
    </row>
    <row r="49" spans="1:10" ht="12.75" customHeight="1">
      <c r="A49" s="268" t="s">
        <v>201</v>
      </c>
      <c r="B49" s="269">
        <v>20</v>
      </c>
      <c r="C49" s="197">
        <v>1000</v>
      </c>
      <c r="D49" s="269">
        <v>0</v>
      </c>
      <c r="E49" s="202">
        <v>0</v>
      </c>
      <c r="F49" s="269">
        <v>20</v>
      </c>
      <c r="G49" s="202">
        <v>1000</v>
      </c>
      <c r="H49" s="198" t="s">
        <v>615</v>
      </c>
      <c r="I49" s="198">
        <v>196</v>
      </c>
      <c r="J49" s="103"/>
    </row>
    <row r="50" spans="1:10" ht="12.75" customHeight="1">
      <c r="A50" s="268" t="s">
        <v>54</v>
      </c>
      <c r="B50" s="270"/>
      <c r="C50" s="197">
        <v>0</v>
      </c>
      <c r="D50" s="269">
        <v>57</v>
      </c>
      <c r="E50" s="202">
        <v>2844.2</v>
      </c>
      <c r="F50" s="269">
        <v>57</v>
      </c>
      <c r="G50" s="202">
        <v>2844.2</v>
      </c>
      <c r="H50" s="198" t="s">
        <v>616</v>
      </c>
      <c r="I50" s="198">
        <v>221.12</v>
      </c>
      <c r="J50" s="103"/>
    </row>
    <row r="51" spans="1:10" ht="12.75" customHeight="1">
      <c r="A51" s="268" t="s">
        <v>617</v>
      </c>
      <c r="B51" s="269">
        <v>21</v>
      </c>
      <c r="C51" s="197">
        <v>1047</v>
      </c>
      <c r="D51" s="269">
        <v>0</v>
      </c>
      <c r="E51" s="202">
        <v>0</v>
      </c>
      <c r="F51" s="269">
        <v>21</v>
      </c>
      <c r="G51" s="202">
        <v>1047</v>
      </c>
      <c r="H51" s="198" t="s">
        <v>618</v>
      </c>
      <c r="I51" s="198">
        <v>241.2</v>
      </c>
      <c r="J51" s="103"/>
    </row>
    <row r="52" spans="1:11" ht="12.75" customHeight="1">
      <c r="A52" s="268" t="s">
        <v>71</v>
      </c>
      <c r="B52" s="270"/>
      <c r="C52" s="197">
        <v>0</v>
      </c>
      <c r="D52" s="269">
        <v>25</v>
      </c>
      <c r="E52" s="202">
        <v>1247.6</v>
      </c>
      <c r="F52" s="269">
        <v>25</v>
      </c>
      <c r="G52" s="202">
        <v>1247.6</v>
      </c>
      <c r="H52" s="198" t="s">
        <v>619</v>
      </c>
      <c r="I52" s="198">
        <v>216.2</v>
      </c>
      <c r="J52" s="103"/>
      <c r="K52" s="232"/>
    </row>
    <row r="53" spans="1:10" ht="12.75" customHeight="1">
      <c r="A53" s="268" t="s">
        <v>243</v>
      </c>
      <c r="B53" s="269">
        <v>50</v>
      </c>
      <c r="C53" s="197">
        <v>2495.5</v>
      </c>
      <c r="D53" s="269">
        <v>10</v>
      </c>
      <c r="E53" s="202">
        <v>499.2</v>
      </c>
      <c r="F53" s="269">
        <v>60</v>
      </c>
      <c r="G53" s="202">
        <v>2994.7</v>
      </c>
      <c r="H53" s="198" t="s">
        <v>620</v>
      </c>
      <c r="I53" s="198">
        <v>148.35</v>
      </c>
      <c r="J53" s="103"/>
    </row>
    <row r="54" spans="1:10" ht="12.75" customHeight="1">
      <c r="A54" s="268" t="s">
        <v>379</v>
      </c>
      <c r="B54" s="269">
        <v>245</v>
      </c>
      <c r="C54" s="197">
        <v>12204.5</v>
      </c>
      <c r="D54" s="269">
        <v>0</v>
      </c>
      <c r="E54" s="202">
        <v>0</v>
      </c>
      <c r="F54" s="269">
        <v>245</v>
      </c>
      <c r="G54" s="202">
        <v>12204.5</v>
      </c>
      <c r="H54" s="198" t="s">
        <v>621</v>
      </c>
      <c r="I54" s="198">
        <v>190.79</v>
      </c>
      <c r="J54" s="103"/>
    </row>
    <row r="55" spans="1:10" ht="12.75" customHeight="1">
      <c r="A55" s="268" t="s">
        <v>19</v>
      </c>
      <c r="B55" s="269">
        <v>5110</v>
      </c>
      <c r="C55" s="196" t="s">
        <v>622</v>
      </c>
      <c r="D55" s="269">
        <v>1198</v>
      </c>
      <c r="E55" s="202">
        <v>59772.3</v>
      </c>
      <c r="F55" s="269">
        <v>6308</v>
      </c>
      <c r="G55" s="196" t="s">
        <v>623</v>
      </c>
      <c r="H55" s="198" t="s">
        <v>624</v>
      </c>
      <c r="I55" s="198">
        <v>180.54</v>
      </c>
      <c r="J55" s="103"/>
    </row>
    <row r="56" spans="1:10" ht="12.75" customHeight="1">
      <c r="A56" s="268"/>
      <c r="B56" s="269"/>
      <c r="C56" s="197"/>
      <c r="D56" s="201"/>
      <c r="E56" s="202"/>
      <c r="F56" s="204"/>
      <c r="G56" s="202"/>
      <c r="H56" s="198"/>
      <c r="I56" s="271"/>
      <c r="J56" s="103"/>
    </row>
    <row r="57" spans="1:10" ht="12.75" customHeight="1">
      <c r="A57" s="272" t="s">
        <v>62</v>
      </c>
      <c r="B57" s="270"/>
      <c r="C57" s="273"/>
      <c r="D57" s="274"/>
      <c r="E57" s="273"/>
      <c r="F57" s="274"/>
      <c r="G57" s="275"/>
      <c r="H57" s="276"/>
      <c r="I57" s="277"/>
      <c r="J57" s="103"/>
    </row>
    <row r="58" spans="1:10" ht="12.75" customHeight="1">
      <c r="A58" s="272" t="s">
        <v>63</v>
      </c>
      <c r="B58" s="270"/>
      <c r="C58" s="273"/>
      <c r="D58" s="274"/>
      <c r="E58" s="273"/>
      <c r="F58" s="274"/>
      <c r="G58" s="305" t="s">
        <v>64</v>
      </c>
      <c r="H58" s="276"/>
      <c r="I58" s="78"/>
      <c r="J58" s="103"/>
    </row>
    <row r="59" spans="1:10" ht="12.75" customHeight="1">
      <c r="A59" s="272" t="s">
        <v>157</v>
      </c>
      <c r="B59" s="270"/>
      <c r="C59" s="273"/>
      <c r="D59" s="274"/>
      <c r="E59" s="273"/>
      <c r="F59" s="274"/>
      <c r="G59" s="276" t="s">
        <v>66</v>
      </c>
      <c r="I59" s="277"/>
      <c r="J59" s="103"/>
    </row>
    <row r="60" spans="1:10" ht="12.75" customHeight="1">
      <c r="A60" s="272" t="s">
        <v>158</v>
      </c>
      <c r="B60" s="270"/>
      <c r="C60" s="273"/>
      <c r="D60" s="274"/>
      <c r="E60" s="273"/>
      <c r="F60" s="274"/>
      <c r="G60" s="275"/>
      <c r="H60" s="276"/>
      <c r="I60" s="277"/>
      <c r="J60" s="103"/>
    </row>
    <row r="61" spans="1:10" ht="12.75" customHeight="1">
      <c r="A61" s="272" t="s">
        <v>159</v>
      </c>
      <c r="B61" s="270"/>
      <c r="C61" s="273"/>
      <c r="D61" s="274"/>
      <c r="E61" s="273"/>
      <c r="F61" s="274"/>
      <c r="G61" s="275"/>
      <c r="H61" s="276"/>
      <c r="I61" s="277"/>
      <c r="J61" s="103"/>
    </row>
  </sheetData>
  <sheetProtection/>
  <printOptions/>
  <pageMargins left="0.6" right="0.6" top="1.25" bottom="0.5" header="0.3" footer="0.3"/>
  <pageSetup horizontalDpi="600" verticalDpi="600" orientation="portrait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"/>
    </sheetView>
  </sheetViews>
  <sheetFormatPr defaultColWidth="8.8515625" defaultRowHeight="14.2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7109375" style="195" customWidth="1"/>
    <col min="5" max="5" width="10.421875" style="195" customWidth="1"/>
    <col min="6" max="6" width="7.00390625" style="195" customWidth="1"/>
    <col min="7" max="7" width="10.71093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4.25" customHeight="1">
      <c r="A1" s="105" t="s">
        <v>524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4.25" customHeight="1">
      <c r="A2" s="111" t="s">
        <v>525</v>
      </c>
      <c r="B2" s="106"/>
      <c r="C2" s="107"/>
      <c r="D2" s="106"/>
      <c r="E2" s="310" t="s">
        <v>718</v>
      </c>
      <c r="F2" s="106"/>
      <c r="G2" s="108"/>
      <c r="H2" s="109"/>
      <c r="I2" s="110"/>
      <c r="J2" s="103"/>
    </row>
    <row r="3" spans="1:10" ht="14.25" customHeight="1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4.25" customHeight="1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4.25" customHeight="1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4.25" customHeight="1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4.25" customHeight="1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4.25" customHeight="1">
      <c r="A8" s="114" t="s">
        <v>526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4.25" customHeight="1">
      <c r="A9" s="114"/>
      <c r="B9" s="115"/>
      <c r="C9" s="116" t="s">
        <v>527</v>
      </c>
      <c r="D9" s="115"/>
      <c r="E9" s="116"/>
      <c r="F9" s="115"/>
      <c r="G9" s="117"/>
      <c r="H9" s="118"/>
      <c r="I9" s="119"/>
      <c r="J9" s="103"/>
    </row>
    <row r="10" spans="1:10" ht="14.25" customHeight="1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4.25" customHeight="1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4.25" customHeight="1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4.25" customHeight="1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4.25" customHeight="1">
      <c r="A14" s="126" t="s">
        <v>89</v>
      </c>
      <c r="B14" s="127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124" t="s">
        <v>35</v>
      </c>
      <c r="I14" s="120" t="s">
        <v>85</v>
      </c>
      <c r="J14" s="103"/>
    </row>
    <row r="15" spans="1:10" ht="14.25" customHeight="1">
      <c r="A15" s="131" t="s">
        <v>36</v>
      </c>
      <c r="B15" s="306">
        <v>1014</v>
      </c>
      <c r="C15" s="307">
        <v>50590.5</v>
      </c>
      <c r="D15" s="308">
        <v>101</v>
      </c>
      <c r="E15" s="151">
        <v>5041.8</v>
      </c>
      <c r="F15" s="306">
        <v>1115</v>
      </c>
      <c r="G15" s="151">
        <v>55632.3</v>
      </c>
      <c r="H15" s="152" t="s">
        <v>511</v>
      </c>
      <c r="I15" s="153">
        <v>164.63</v>
      </c>
      <c r="J15" s="103"/>
    </row>
    <row r="16" spans="1:10" ht="14.25" customHeight="1">
      <c r="A16" s="131" t="s">
        <v>490</v>
      </c>
      <c r="B16" s="308">
        <v>135</v>
      </c>
      <c r="C16" s="307">
        <v>6735</v>
      </c>
      <c r="D16" s="308">
        <v>0</v>
      </c>
      <c r="E16" s="151">
        <v>0</v>
      </c>
      <c r="F16" s="308">
        <v>135</v>
      </c>
      <c r="G16" s="151">
        <v>6735</v>
      </c>
      <c r="H16" s="152" t="s">
        <v>492</v>
      </c>
      <c r="I16" s="153">
        <v>171.24</v>
      </c>
      <c r="J16" s="103"/>
    </row>
    <row r="17" spans="1:10" ht="14.25" customHeight="1">
      <c r="A17" s="131" t="s">
        <v>132</v>
      </c>
      <c r="B17" s="308">
        <v>9</v>
      </c>
      <c r="C17" s="307">
        <v>450</v>
      </c>
      <c r="D17" s="308">
        <v>5</v>
      </c>
      <c r="E17" s="151">
        <v>249.5</v>
      </c>
      <c r="F17" s="308">
        <v>14</v>
      </c>
      <c r="G17" s="151">
        <v>699.5</v>
      </c>
      <c r="H17" s="152" t="s">
        <v>717</v>
      </c>
      <c r="I17" s="153">
        <v>144.24</v>
      </c>
      <c r="J17" s="103"/>
    </row>
    <row r="18" spans="1:10" ht="14.25" customHeight="1">
      <c r="A18" s="131" t="s">
        <v>350</v>
      </c>
      <c r="B18" s="308">
        <v>5</v>
      </c>
      <c r="C18" s="307">
        <v>35</v>
      </c>
      <c r="D18" s="308">
        <v>0</v>
      </c>
      <c r="E18" s="151">
        <v>0</v>
      </c>
      <c r="F18" s="308">
        <v>5</v>
      </c>
      <c r="G18" s="151">
        <v>35</v>
      </c>
      <c r="H18" s="152">
        <v>17500</v>
      </c>
      <c r="I18" s="153">
        <v>500</v>
      </c>
      <c r="J18" s="103"/>
    </row>
    <row r="19" spans="1:10" ht="14.25" customHeight="1">
      <c r="A19" s="131" t="s">
        <v>213</v>
      </c>
      <c r="B19" s="309"/>
      <c r="C19" s="307">
        <v>0</v>
      </c>
      <c r="D19" s="308">
        <v>35</v>
      </c>
      <c r="E19" s="151">
        <v>1747.2</v>
      </c>
      <c r="F19" s="308">
        <v>35</v>
      </c>
      <c r="G19" s="151">
        <v>1747.2</v>
      </c>
      <c r="H19" s="152" t="s">
        <v>499</v>
      </c>
      <c r="I19" s="153">
        <v>199.14</v>
      </c>
      <c r="J19" s="103"/>
    </row>
    <row r="20" spans="1:10" ht="14.25" customHeight="1">
      <c r="A20" s="131" t="s">
        <v>37</v>
      </c>
      <c r="B20" s="308">
        <f>210+23</f>
        <v>233</v>
      </c>
      <c r="C20" s="307">
        <f>10477.5+1148.5</f>
        <v>11626</v>
      </c>
      <c r="D20" s="308">
        <v>0</v>
      </c>
      <c r="E20" s="151">
        <v>0</v>
      </c>
      <c r="F20" s="308">
        <f>210+23</f>
        <v>233</v>
      </c>
      <c r="G20" s="151">
        <f>10477.5+1148.5</f>
        <v>11626</v>
      </c>
      <c r="H20" s="152">
        <f>1839235+329807.5</f>
        <v>2169042.5</v>
      </c>
      <c r="I20" s="153">
        <f>H20/G20</f>
        <v>186.5682521933597</v>
      </c>
      <c r="J20" s="103"/>
    </row>
    <row r="21" spans="1:10" ht="14.25" customHeight="1">
      <c r="A21" s="131" t="s">
        <v>170</v>
      </c>
      <c r="B21" s="309"/>
      <c r="C21" s="307">
        <v>0</v>
      </c>
      <c r="D21" s="308">
        <v>80</v>
      </c>
      <c r="E21" s="151">
        <v>3993.6</v>
      </c>
      <c r="F21" s="308">
        <v>80</v>
      </c>
      <c r="G21" s="151">
        <v>3993.6</v>
      </c>
      <c r="H21" s="152" t="s">
        <v>515</v>
      </c>
      <c r="I21" s="153">
        <v>203.38</v>
      </c>
      <c r="J21" s="103"/>
    </row>
    <row r="22" spans="1:10" ht="14.25" customHeight="1">
      <c r="A22" s="131" t="s">
        <v>219</v>
      </c>
      <c r="B22" s="308">
        <v>144</v>
      </c>
      <c r="C22" s="307">
        <v>7186.5</v>
      </c>
      <c r="D22" s="308">
        <v>0</v>
      </c>
      <c r="E22" s="151">
        <v>0</v>
      </c>
      <c r="F22" s="308">
        <v>144</v>
      </c>
      <c r="G22" s="151">
        <v>7186.5</v>
      </c>
      <c r="H22" s="152" t="s">
        <v>500</v>
      </c>
      <c r="I22" s="153">
        <v>183.64</v>
      </c>
      <c r="J22" s="103"/>
    </row>
    <row r="23" spans="1:10" ht="14.25" customHeight="1">
      <c r="A23" s="131" t="s">
        <v>358</v>
      </c>
      <c r="B23" s="308">
        <v>10</v>
      </c>
      <c r="C23" s="307">
        <v>498.5</v>
      </c>
      <c r="D23" s="308">
        <v>0</v>
      </c>
      <c r="E23" s="151">
        <v>0</v>
      </c>
      <c r="F23" s="308">
        <v>10</v>
      </c>
      <c r="G23" s="151">
        <v>498.5</v>
      </c>
      <c r="H23" s="152">
        <v>99700</v>
      </c>
      <c r="I23" s="153">
        <v>200</v>
      </c>
      <c r="J23" s="103"/>
    </row>
    <row r="24" spans="1:10" ht="14.25" customHeight="1">
      <c r="A24" s="131" t="s">
        <v>39</v>
      </c>
      <c r="B24" s="308">
        <v>60</v>
      </c>
      <c r="C24" s="307">
        <v>3000</v>
      </c>
      <c r="D24" s="308">
        <v>0</v>
      </c>
      <c r="E24" s="151">
        <v>0</v>
      </c>
      <c r="F24" s="308">
        <v>60</v>
      </c>
      <c r="G24" s="151">
        <v>3000</v>
      </c>
      <c r="H24" s="152" t="s">
        <v>501</v>
      </c>
      <c r="I24" s="153">
        <v>299.2</v>
      </c>
      <c r="J24" s="103"/>
    </row>
    <row r="25" spans="1:10" ht="14.25" customHeight="1">
      <c r="A25" s="131" t="s">
        <v>41</v>
      </c>
      <c r="B25" s="308">
        <v>30</v>
      </c>
      <c r="C25" s="307">
        <v>1497</v>
      </c>
      <c r="D25" s="308">
        <v>20</v>
      </c>
      <c r="E25" s="151">
        <v>998.4</v>
      </c>
      <c r="F25" s="308">
        <v>50</v>
      </c>
      <c r="G25" s="151">
        <v>2495.4</v>
      </c>
      <c r="H25" s="152" t="s">
        <v>496</v>
      </c>
      <c r="I25" s="153">
        <v>173.43</v>
      </c>
      <c r="J25" s="103"/>
    </row>
    <row r="26" spans="1:10" ht="14.25" customHeight="1">
      <c r="A26" s="131" t="s">
        <v>42</v>
      </c>
      <c r="B26" s="308">
        <v>280</v>
      </c>
      <c r="C26" s="307">
        <v>13968.5</v>
      </c>
      <c r="D26" s="308">
        <v>100</v>
      </c>
      <c r="E26" s="151">
        <v>4992</v>
      </c>
      <c r="F26" s="308">
        <v>380</v>
      </c>
      <c r="G26" s="151">
        <v>18960.5</v>
      </c>
      <c r="H26" s="152" t="s">
        <v>497</v>
      </c>
      <c r="I26" s="153">
        <v>200.83</v>
      </c>
      <c r="J26" s="103"/>
    </row>
    <row r="27" spans="1:10" ht="14.25" customHeight="1">
      <c r="A27" s="131" t="s">
        <v>43</v>
      </c>
      <c r="B27" s="306">
        <v>1120</v>
      </c>
      <c r="C27" s="307">
        <v>55888</v>
      </c>
      <c r="D27" s="308">
        <v>340</v>
      </c>
      <c r="E27" s="151">
        <v>16973.9</v>
      </c>
      <c r="F27" s="306">
        <v>1460</v>
      </c>
      <c r="G27" s="151">
        <v>72861.9</v>
      </c>
      <c r="H27" s="152" t="s">
        <v>513</v>
      </c>
      <c r="I27" s="153">
        <v>199.04</v>
      </c>
      <c r="J27" s="103"/>
    </row>
    <row r="28" spans="1:10" ht="14.25" customHeight="1">
      <c r="A28" s="131" t="s">
        <v>45</v>
      </c>
      <c r="B28" s="308">
        <v>30</v>
      </c>
      <c r="C28" s="307">
        <v>1495.5</v>
      </c>
      <c r="D28" s="308">
        <v>10</v>
      </c>
      <c r="E28" s="151">
        <v>499.2</v>
      </c>
      <c r="F28" s="308">
        <v>40</v>
      </c>
      <c r="G28" s="151">
        <v>1994.7</v>
      </c>
      <c r="H28" s="152" t="s">
        <v>494</v>
      </c>
      <c r="I28" s="153">
        <v>170.25</v>
      </c>
      <c r="J28" s="103"/>
    </row>
    <row r="29" spans="1:10" ht="14.25" customHeight="1">
      <c r="A29" s="131" t="s">
        <v>183</v>
      </c>
      <c r="B29" s="309"/>
      <c r="C29" s="307">
        <v>0</v>
      </c>
      <c r="D29" s="308">
        <v>36</v>
      </c>
      <c r="E29" s="151">
        <v>1796.8</v>
      </c>
      <c r="F29" s="308">
        <v>36</v>
      </c>
      <c r="G29" s="151">
        <v>1796.8</v>
      </c>
      <c r="H29" s="152" t="s">
        <v>506</v>
      </c>
      <c r="I29" s="153">
        <v>173.6</v>
      </c>
      <c r="J29" s="103"/>
    </row>
    <row r="30" spans="1:10" ht="14.25" customHeight="1">
      <c r="A30" s="131" t="s">
        <v>55</v>
      </c>
      <c r="B30" s="308">
        <v>70</v>
      </c>
      <c r="C30" s="307">
        <v>3492.5</v>
      </c>
      <c r="D30" s="308">
        <v>46</v>
      </c>
      <c r="E30" s="151">
        <v>2296.3</v>
      </c>
      <c r="F30" s="308">
        <v>116</v>
      </c>
      <c r="G30" s="151">
        <v>5788.8</v>
      </c>
      <c r="H30" s="152" t="s">
        <v>505</v>
      </c>
      <c r="I30" s="153">
        <v>145.08</v>
      </c>
      <c r="J30" s="103"/>
    </row>
    <row r="31" spans="1:10" ht="14.25" customHeight="1">
      <c r="A31" s="131" t="s">
        <v>187</v>
      </c>
      <c r="B31" s="308">
        <v>350</v>
      </c>
      <c r="C31" s="307">
        <v>17433.5</v>
      </c>
      <c r="D31" s="308">
        <v>120</v>
      </c>
      <c r="E31" s="151">
        <v>5990.4</v>
      </c>
      <c r="F31" s="308">
        <v>470</v>
      </c>
      <c r="G31" s="151">
        <v>23423.9</v>
      </c>
      <c r="H31" s="152" t="s">
        <v>495</v>
      </c>
      <c r="I31" s="153">
        <v>180.8</v>
      </c>
      <c r="J31" s="103"/>
    </row>
    <row r="32" spans="1:10" ht="14.25" customHeight="1">
      <c r="A32" s="131" t="s">
        <v>189</v>
      </c>
      <c r="B32" s="308">
        <v>40</v>
      </c>
      <c r="C32" s="307">
        <v>1995.5</v>
      </c>
      <c r="D32" s="308">
        <v>0</v>
      </c>
      <c r="E32" s="151">
        <v>0</v>
      </c>
      <c r="F32" s="308">
        <v>40</v>
      </c>
      <c r="G32" s="151">
        <v>1995.5</v>
      </c>
      <c r="H32" s="152" t="s">
        <v>498</v>
      </c>
      <c r="I32" s="153">
        <v>120.01</v>
      </c>
      <c r="J32" s="103"/>
    </row>
    <row r="33" spans="1:10" ht="14.25" customHeight="1">
      <c r="A33" s="131" t="s">
        <v>230</v>
      </c>
      <c r="B33" s="308">
        <v>11</v>
      </c>
      <c r="C33" s="307">
        <v>548.5</v>
      </c>
      <c r="D33" s="308">
        <v>0</v>
      </c>
      <c r="E33" s="151">
        <v>0</v>
      </c>
      <c r="F33" s="308">
        <v>11</v>
      </c>
      <c r="G33" s="151">
        <v>548.5</v>
      </c>
      <c r="H33" s="152" t="s">
        <v>508</v>
      </c>
      <c r="I33" s="153">
        <v>286</v>
      </c>
      <c r="J33" s="103"/>
    </row>
    <row r="34" spans="1:10" ht="14.25" customHeight="1">
      <c r="A34" s="131" t="s">
        <v>46</v>
      </c>
      <c r="B34" s="308">
        <v>610</v>
      </c>
      <c r="C34" s="307">
        <v>30426.5</v>
      </c>
      <c r="D34" s="308">
        <v>60</v>
      </c>
      <c r="E34" s="151">
        <v>2995</v>
      </c>
      <c r="F34" s="308">
        <v>670</v>
      </c>
      <c r="G34" s="151">
        <v>33421.5</v>
      </c>
      <c r="H34" s="152" t="s">
        <v>507</v>
      </c>
      <c r="I34" s="153">
        <v>189.39</v>
      </c>
      <c r="J34" s="103"/>
    </row>
    <row r="35" spans="1:10" ht="14.25" customHeight="1">
      <c r="A35" s="131" t="s">
        <v>47</v>
      </c>
      <c r="B35" s="308">
        <v>40</v>
      </c>
      <c r="C35" s="307">
        <v>1997</v>
      </c>
      <c r="D35" s="308">
        <v>60</v>
      </c>
      <c r="E35" s="151">
        <v>2995.2</v>
      </c>
      <c r="F35" s="308">
        <v>100</v>
      </c>
      <c r="G35" s="151">
        <v>4992.2</v>
      </c>
      <c r="H35" s="152" t="s">
        <v>502</v>
      </c>
      <c r="I35" s="153">
        <v>188.9</v>
      </c>
      <c r="J35" s="103"/>
    </row>
    <row r="36" spans="1:10" ht="14.25" customHeight="1">
      <c r="A36" s="131" t="s">
        <v>194</v>
      </c>
      <c r="B36" s="309"/>
      <c r="C36" s="307">
        <v>0</v>
      </c>
      <c r="D36" s="308">
        <v>23</v>
      </c>
      <c r="E36" s="151">
        <v>1147.9</v>
      </c>
      <c r="F36" s="308">
        <v>23</v>
      </c>
      <c r="G36" s="151">
        <v>1147.9</v>
      </c>
      <c r="H36" s="152" t="s">
        <v>520</v>
      </c>
      <c r="I36" s="153">
        <v>185.79</v>
      </c>
      <c r="J36" s="103"/>
    </row>
    <row r="37" spans="1:10" ht="14.25" customHeight="1">
      <c r="A37" s="131" t="s">
        <v>50</v>
      </c>
      <c r="B37" s="308">
        <v>29</v>
      </c>
      <c r="C37" s="307">
        <v>1447</v>
      </c>
      <c r="D37" s="308">
        <v>24</v>
      </c>
      <c r="E37" s="151">
        <v>1197.4</v>
      </c>
      <c r="F37" s="308">
        <v>53</v>
      </c>
      <c r="G37" s="151">
        <v>2644.4</v>
      </c>
      <c r="H37" s="152" t="s">
        <v>503</v>
      </c>
      <c r="I37" s="153">
        <v>157.26</v>
      </c>
      <c r="J37" s="103"/>
    </row>
    <row r="38" spans="1:10" ht="14.25" customHeight="1">
      <c r="A38" s="131" t="s">
        <v>510</v>
      </c>
      <c r="B38" s="308">
        <v>190</v>
      </c>
      <c r="C38" s="307">
        <v>9476</v>
      </c>
      <c r="D38" s="308">
        <v>5</v>
      </c>
      <c r="E38" s="151">
        <v>249.5</v>
      </c>
      <c r="F38" s="308">
        <v>195</v>
      </c>
      <c r="G38" s="151">
        <v>9725.5</v>
      </c>
      <c r="H38" s="152" t="s">
        <v>491</v>
      </c>
      <c r="I38" s="153">
        <v>124.59</v>
      </c>
      <c r="J38" s="103"/>
    </row>
    <row r="39" spans="1:10" ht="14.25" customHeight="1">
      <c r="A39" s="131" t="s">
        <v>51</v>
      </c>
      <c r="B39" s="308">
        <v>20</v>
      </c>
      <c r="C39" s="307">
        <v>1000</v>
      </c>
      <c r="D39" s="308">
        <v>0</v>
      </c>
      <c r="E39" s="151">
        <v>0</v>
      </c>
      <c r="F39" s="308">
        <v>20</v>
      </c>
      <c r="G39" s="151">
        <v>1000</v>
      </c>
      <c r="H39" s="152" t="s">
        <v>493</v>
      </c>
      <c r="I39" s="153">
        <v>193</v>
      </c>
      <c r="J39" s="103"/>
    </row>
    <row r="40" spans="1:10" ht="14.25" customHeight="1">
      <c r="A40" s="131" t="s">
        <v>149</v>
      </c>
      <c r="B40" s="308">
        <v>40</v>
      </c>
      <c r="C40" s="307">
        <v>1994</v>
      </c>
      <c r="D40" s="308">
        <v>0</v>
      </c>
      <c r="E40" s="151">
        <v>0</v>
      </c>
      <c r="F40" s="308">
        <v>40</v>
      </c>
      <c r="G40" s="151">
        <v>1994</v>
      </c>
      <c r="H40" s="152" t="s">
        <v>489</v>
      </c>
      <c r="I40" s="153">
        <v>128</v>
      </c>
      <c r="J40" s="103"/>
    </row>
    <row r="41" spans="1:10" ht="14.25" customHeight="1">
      <c r="A41" s="131" t="s">
        <v>411</v>
      </c>
      <c r="B41" s="308">
        <v>12</v>
      </c>
      <c r="C41" s="307">
        <v>598.5</v>
      </c>
      <c r="D41" s="308">
        <v>0</v>
      </c>
      <c r="E41" s="151">
        <v>0</v>
      </c>
      <c r="F41" s="308">
        <v>12</v>
      </c>
      <c r="G41" s="151">
        <v>598.5</v>
      </c>
      <c r="H41" s="152" t="s">
        <v>519</v>
      </c>
      <c r="I41" s="153">
        <v>306</v>
      </c>
      <c r="J41" s="103"/>
    </row>
    <row r="42" spans="1:10" ht="14.25" customHeight="1">
      <c r="A42" s="131" t="s">
        <v>198</v>
      </c>
      <c r="B42" s="309"/>
      <c r="C42" s="307">
        <v>0</v>
      </c>
      <c r="D42" s="308">
        <v>160</v>
      </c>
      <c r="E42" s="151">
        <v>7988</v>
      </c>
      <c r="F42" s="308">
        <v>160</v>
      </c>
      <c r="G42" s="151">
        <v>7988</v>
      </c>
      <c r="H42" s="152" t="s">
        <v>516</v>
      </c>
      <c r="I42" s="153">
        <v>213.13</v>
      </c>
      <c r="J42" s="103"/>
    </row>
    <row r="43" spans="1:10" ht="14.25" customHeight="1">
      <c r="A43" s="131" t="s">
        <v>53</v>
      </c>
      <c r="B43" s="308">
        <v>122</v>
      </c>
      <c r="C43" s="307">
        <v>6089.5</v>
      </c>
      <c r="D43" s="308">
        <v>20</v>
      </c>
      <c r="E43" s="151">
        <v>997.9</v>
      </c>
      <c r="F43" s="308">
        <v>142</v>
      </c>
      <c r="G43" s="151">
        <v>7087.4</v>
      </c>
      <c r="H43" s="152" t="s">
        <v>514</v>
      </c>
      <c r="I43" s="153">
        <v>155.66</v>
      </c>
      <c r="J43" s="103"/>
    </row>
    <row r="44" spans="1:10" ht="14.25" customHeight="1">
      <c r="A44" s="131" t="s">
        <v>201</v>
      </c>
      <c r="B44" s="308">
        <v>60</v>
      </c>
      <c r="C44" s="307">
        <v>2997</v>
      </c>
      <c r="D44" s="308">
        <v>0</v>
      </c>
      <c r="E44" s="151">
        <v>0</v>
      </c>
      <c r="F44" s="308">
        <v>60</v>
      </c>
      <c r="G44" s="151">
        <v>2997</v>
      </c>
      <c r="H44" s="152" t="s">
        <v>504</v>
      </c>
      <c r="I44" s="153">
        <v>195.33</v>
      </c>
      <c r="J44" s="103"/>
    </row>
    <row r="45" spans="1:10" ht="14.25" customHeight="1">
      <c r="A45" s="131" t="s">
        <v>54</v>
      </c>
      <c r="B45" s="309"/>
      <c r="C45" s="307">
        <v>0</v>
      </c>
      <c r="D45" s="308">
        <v>70</v>
      </c>
      <c r="E45" s="151">
        <v>3494.4</v>
      </c>
      <c r="F45" s="308">
        <v>70</v>
      </c>
      <c r="G45" s="151">
        <v>3494.4</v>
      </c>
      <c r="H45" s="152" t="s">
        <v>518</v>
      </c>
      <c r="I45" s="153">
        <v>225.57</v>
      </c>
      <c r="J45" s="103"/>
    </row>
    <row r="46" spans="1:10" ht="14.25" customHeight="1">
      <c r="A46" s="131" t="s">
        <v>71</v>
      </c>
      <c r="B46" s="308">
        <v>131</v>
      </c>
      <c r="C46" s="307">
        <v>6538</v>
      </c>
      <c r="D46" s="308">
        <v>0</v>
      </c>
      <c r="E46" s="151">
        <v>0</v>
      </c>
      <c r="F46" s="308">
        <v>131</v>
      </c>
      <c r="G46" s="151">
        <v>6538</v>
      </c>
      <c r="H46" s="152" t="s">
        <v>517</v>
      </c>
      <c r="I46" s="153">
        <v>188.5</v>
      </c>
      <c r="J46" s="103"/>
    </row>
    <row r="47" spans="1:10" ht="14.25" customHeight="1">
      <c r="A47" s="131" t="s">
        <v>243</v>
      </c>
      <c r="B47" s="308">
        <v>100</v>
      </c>
      <c r="C47" s="307">
        <v>4986.5</v>
      </c>
      <c r="D47" s="308">
        <v>60</v>
      </c>
      <c r="E47" s="151">
        <v>2995.2</v>
      </c>
      <c r="F47" s="308">
        <v>160</v>
      </c>
      <c r="G47" s="151">
        <v>7981.7</v>
      </c>
      <c r="H47" s="152" t="s">
        <v>509</v>
      </c>
      <c r="I47" s="153">
        <v>168.34</v>
      </c>
      <c r="J47" s="103"/>
    </row>
    <row r="48" spans="1:10" ht="14.25" customHeight="1">
      <c r="A48" s="131" t="s">
        <v>379</v>
      </c>
      <c r="B48" s="308">
        <v>105</v>
      </c>
      <c r="C48" s="307">
        <v>5242.5</v>
      </c>
      <c r="D48" s="308">
        <v>0</v>
      </c>
      <c r="E48" s="151">
        <v>0</v>
      </c>
      <c r="F48" s="308">
        <v>105</v>
      </c>
      <c r="G48" s="151">
        <v>5242.5</v>
      </c>
      <c r="H48" s="152" t="s">
        <v>512</v>
      </c>
      <c r="I48" s="153">
        <v>192.9</v>
      </c>
      <c r="J48" s="103"/>
    </row>
    <row r="49" spans="1:10" ht="14.25" customHeight="1">
      <c r="A49" s="131" t="s">
        <v>19</v>
      </c>
      <c r="B49" s="306">
        <v>5000</v>
      </c>
      <c r="C49" s="307" t="s">
        <v>521</v>
      </c>
      <c r="D49" s="308">
        <v>1375</v>
      </c>
      <c r="E49" s="151">
        <v>68639.6</v>
      </c>
      <c r="F49" s="306">
        <v>6375</v>
      </c>
      <c r="G49" s="151" t="s">
        <v>522</v>
      </c>
      <c r="H49" s="152" t="s">
        <v>523</v>
      </c>
      <c r="I49" s="153">
        <v>183.89</v>
      </c>
      <c r="J49" s="103"/>
    </row>
    <row r="50" spans="1:10" ht="14.25" customHeight="1">
      <c r="A50" s="131"/>
      <c r="B50" s="230"/>
      <c r="C50" s="227"/>
      <c r="D50" s="231"/>
      <c r="E50" s="228"/>
      <c r="F50" s="230"/>
      <c r="G50" s="228"/>
      <c r="H50" s="134"/>
      <c r="I50" s="229"/>
      <c r="J50" s="103"/>
    </row>
    <row r="51" spans="1:10" ht="14.25" customHeight="1">
      <c r="A51" s="142" t="s">
        <v>62</v>
      </c>
      <c r="B51" s="143"/>
      <c r="C51" s="144"/>
      <c r="D51" s="143"/>
      <c r="E51" s="144"/>
      <c r="F51" s="143"/>
      <c r="G51" s="145"/>
      <c r="H51" s="139"/>
      <c r="I51" s="146"/>
      <c r="J51" s="103"/>
    </row>
    <row r="52" spans="1:10" ht="14.25" customHeight="1">
      <c r="A52" s="142" t="s">
        <v>63</v>
      </c>
      <c r="B52" s="143"/>
      <c r="C52" s="144"/>
      <c r="D52" s="143"/>
      <c r="E52" s="144"/>
      <c r="F52" s="143"/>
      <c r="G52" s="146" t="s">
        <v>64</v>
      </c>
      <c r="H52" s="139"/>
      <c r="I52" s="147"/>
      <c r="J52" s="103"/>
    </row>
    <row r="53" spans="1:10" ht="14.25" customHeight="1">
      <c r="A53" s="142" t="s">
        <v>157</v>
      </c>
      <c r="B53" s="143"/>
      <c r="C53" s="144"/>
      <c r="D53" s="143"/>
      <c r="E53" s="144"/>
      <c r="F53" s="143"/>
      <c r="G53" s="145"/>
      <c r="H53" s="139" t="s">
        <v>66</v>
      </c>
      <c r="I53" s="146"/>
      <c r="J53" s="103"/>
    </row>
    <row r="54" spans="1:10" ht="14.25" customHeight="1">
      <c r="A54" s="142" t="s">
        <v>158</v>
      </c>
      <c r="B54" s="143"/>
      <c r="C54" s="144"/>
      <c r="D54" s="143"/>
      <c r="E54" s="144"/>
      <c r="F54" s="143"/>
      <c r="G54" s="145"/>
      <c r="H54" s="139"/>
      <c r="I54" s="146"/>
      <c r="J54" s="103"/>
    </row>
    <row r="55" spans="1:10" ht="14.25" customHeight="1">
      <c r="A55" s="142" t="s">
        <v>159</v>
      </c>
      <c r="B55" s="143"/>
      <c r="C55" s="144"/>
      <c r="D55" s="143"/>
      <c r="E55" s="144"/>
      <c r="F55" s="143"/>
      <c r="G55" s="145"/>
      <c r="H55" s="139"/>
      <c r="I55" s="146"/>
      <c r="J55" s="103"/>
    </row>
  </sheetData>
  <sheetProtection/>
  <printOptions/>
  <pageMargins left="0.6" right="0.6" top="1.25" bottom="0.5" header="0.3" footer="0.3"/>
  <pageSetup horizontalDpi="600" verticalDpi="600" orientation="portrait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A29" sqref="A29"/>
    </sheetView>
  </sheetViews>
  <sheetFormatPr defaultColWidth="9.140625" defaultRowHeight="15.75" customHeight="1"/>
  <cols>
    <col min="1" max="1" width="30.7109375" style="195" customWidth="1"/>
    <col min="2" max="2" width="7.00390625" style="195" customWidth="1"/>
    <col min="3" max="3" width="10.28125" style="195" customWidth="1"/>
    <col min="4" max="4" width="6.00390625" style="195" customWidth="1"/>
    <col min="5" max="5" width="9.71093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9.140625" style="195" customWidth="1"/>
  </cols>
  <sheetData>
    <row r="1" spans="1:10" ht="15.75" customHeight="1">
      <c r="A1" s="154" t="s">
        <v>528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525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529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16" t="s">
        <v>530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347</v>
      </c>
      <c r="B15" s="233">
        <v>75</v>
      </c>
      <c r="C15" s="196">
        <v>3739.5</v>
      </c>
      <c r="D15" s="233">
        <v>0</v>
      </c>
      <c r="E15" s="196">
        <v>0</v>
      </c>
      <c r="F15" s="233">
        <v>75</v>
      </c>
      <c r="G15" s="196">
        <v>3739.5</v>
      </c>
      <c r="H15" s="198" t="s">
        <v>531</v>
      </c>
      <c r="I15" s="198">
        <v>233.01</v>
      </c>
      <c r="J15" s="103"/>
    </row>
    <row r="16" spans="1:10" ht="15.75" customHeight="1">
      <c r="A16" s="180" t="s">
        <v>36</v>
      </c>
      <c r="B16" s="233">
        <v>2063</v>
      </c>
      <c r="C16" s="196" t="s">
        <v>532</v>
      </c>
      <c r="D16" s="233">
        <v>284</v>
      </c>
      <c r="E16" s="196">
        <v>14174.4</v>
      </c>
      <c r="F16" s="233">
        <v>2347</v>
      </c>
      <c r="G16" s="196" t="s">
        <v>533</v>
      </c>
      <c r="H16" s="198" t="s">
        <v>534</v>
      </c>
      <c r="I16" s="198">
        <v>191.11</v>
      </c>
      <c r="J16" s="103"/>
    </row>
    <row r="17" spans="1:10" ht="15.75" customHeight="1">
      <c r="A17" s="180" t="s">
        <v>490</v>
      </c>
      <c r="B17" s="233">
        <v>135</v>
      </c>
      <c r="C17" s="196">
        <v>6735</v>
      </c>
      <c r="D17" s="233">
        <v>0</v>
      </c>
      <c r="E17" s="196">
        <v>0</v>
      </c>
      <c r="F17" s="233">
        <v>135</v>
      </c>
      <c r="G17" s="196">
        <v>6735</v>
      </c>
      <c r="H17" s="198" t="s">
        <v>492</v>
      </c>
      <c r="I17" s="198">
        <v>171.24</v>
      </c>
      <c r="J17" s="103"/>
    </row>
    <row r="18" spans="1:10" ht="15.75" customHeight="1">
      <c r="A18" s="180" t="s">
        <v>132</v>
      </c>
      <c r="B18" s="233">
        <v>74</v>
      </c>
      <c r="C18" s="196">
        <v>3691</v>
      </c>
      <c r="D18" s="233">
        <v>39</v>
      </c>
      <c r="E18" s="196">
        <v>1946.6</v>
      </c>
      <c r="F18" s="233">
        <v>113</v>
      </c>
      <c r="G18" s="196">
        <v>5637.6</v>
      </c>
      <c r="H18" s="198" t="s">
        <v>535</v>
      </c>
      <c r="I18" s="198">
        <v>205.64</v>
      </c>
      <c r="J18" s="103"/>
    </row>
    <row r="19" spans="1:10" ht="15.75" customHeight="1">
      <c r="A19" s="180" t="s">
        <v>350</v>
      </c>
      <c r="B19" s="233">
        <v>36</v>
      </c>
      <c r="C19" s="196">
        <v>1580.5</v>
      </c>
      <c r="D19" s="233">
        <v>0</v>
      </c>
      <c r="E19" s="196">
        <v>0</v>
      </c>
      <c r="F19" s="233">
        <v>36</v>
      </c>
      <c r="G19" s="196">
        <v>1580.5</v>
      </c>
      <c r="H19" s="198" t="s">
        <v>536</v>
      </c>
      <c r="I19" s="198">
        <v>247.66</v>
      </c>
      <c r="J19" s="103"/>
    </row>
    <row r="20" spans="1:10" ht="15.75" customHeight="1">
      <c r="A20" s="180" t="s">
        <v>213</v>
      </c>
      <c r="B20" s="233">
        <v>40</v>
      </c>
      <c r="C20" s="196">
        <v>1998</v>
      </c>
      <c r="D20" s="233">
        <v>56</v>
      </c>
      <c r="E20" s="196">
        <v>2795.2</v>
      </c>
      <c r="F20" s="233">
        <v>96</v>
      </c>
      <c r="G20" s="196">
        <v>4793.2</v>
      </c>
      <c r="H20" s="198" t="s">
        <v>537</v>
      </c>
      <c r="I20" s="198">
        <v>213.53</v>
      </c>
      <c r="J20" s="103"/>
    </row>
    <row r="21" spans="1:10" ht="15.75" customHeight="1">
      <c r="A21" s="180" t="s">
        <v>37</v>
      </c>
      <c r="B21" s="233">
        <v>267</v>
      </c>
      <c r="C21" s="196">
        <v>13324.5</v>
      </c>
      <c r="D21" s="233">
        <v>0</v>
      </c>
      <c r="E21" s="196">
        <v>0</v>
      </c>
      <c r="F21" s="233">
        <v>267</v>
      </c>
      <c r="G21" s="196">
        <v>13324.5</v>
      </c>
      <c r="H21" s="198">
        <v>2632112.5</v>
      </c>
      <c r="I21" s="198">
        <v>197.53930729108035</v>
      </c>
      <c r="J21" s="103"/>
    </row>
    <row r="22" spans="1:10" ht="15.75" customHeight="1">
      <c r="A22" s="180" t="s">
        <v>354</v>
      </c>
      <c r="B22" s="234"/>
      <c r="C22" s="196">
        <v>0</v>
      </c>
      <c r="D22" s="233">
        <v>4</v>
      </c>
      <c r="E22" s="196">
        <v>199.2</v>
      </c>
      <c r="F22" s="233">
        <v>4</v>
      </c>
      <c r="G22" s="196">
        <v>199.2</v>
      </c>
      <c r="H22" s="198">
        <v>53784</v>
      </c>
      <c r="I22" s="198">
        <v>270</v>
      </c>
      <c r="J22" s="103"/>
    </row>
    <row r="23" spans="1:10" ht="15.75" customHeight="1">
      <c r="A23" s="180" t="s">
        <v>73</v>
      </c>
      <c r="B23" s="233">
        <v>10</v>
      </c>
      <c r="C23" s="196">
        <v>498.5</v>
      </c>
      <c r="D23" s="233">
        <v>0</v>
      </c>
      <c r="E23" s="196">
        <v>0</v>
      </c>
      <c r="F23" s="233">
        <v>10</v>
      </c>
      <c r="G23" s="196">
        <v>498.5</v>
      </c>
      <c r="H23" s="198" t="s">
        <v>432</v>
      </c>
      <c r="I23" s="198">
        <v>204</v>
      </c>
      <c r="J23" s="103"/>
    </row>
    <row r="24" spans="1:10" ht="15.75" customHeight="1">
      <c r="A24" s="180" t="s">
        <v>136</v>
      </c>
      <c r="B24" s="233">
        <v>52</v>
      </c>
      <c r="C24" s="196">
        <v>2592.5</v>
      </c>
      <c r="D24" s="233">
        <v>0</v>
      </c>
      <c r="E24" s="196">
        <v>0</v>
      </c>
      <c r="F24" s="233">
        <v>52</v>
      </c>
      <c r="G24" s="196">
        <v>2592.5</v>
      </c>
      <c r="H24" s="198" t="s">
        <v>538</v>
      </c>
      <c r="I24" s="198">
        <v>297.19</v>
      </c>
      <c r="J24" s="103"/>
    </row>
    <row r="25" spans="1:10" ht="15.75" customHeight="1">
      <c r="A25" s="180" t="s">
        <v>167</v>
      </c>
      <c r="B25" s="234"/>
      <c r="C25" s="196">
        <v>0</v>
      </c>
      <c r="D25" s="233">
        <v>10</v>
      </c>
      <c r="E25" s="196">
        <v>499.2</v>
      </c>
      <c r="F25" s="233">
        <v>10</v>
      </c>
      <c r="G25" s="196">
        <v>499.2</v>
      </c>
      <c r="H25" s="198" t="s">
        <v>433</v>
      </c>
      <c r="I25" s="198">
        <v>255</v>
      </c>
      <c r="J25" s="103"/>
    </row>
    <row r="26" spans="1:10" ht="15.75" customHeight="1">
      <c r="A26" s="180" t="s">
        <v>74</v>
      </c>
      <c r="B26" s="233">
        <v>130</v>
      </c>
      <c r="C26" s="196">
        <v>6485</v>
      </c>
      <c r="D26" s="233">
        <v>0</v>
      </c>
      <c r="E26" s="196">
        <v>0</v>
      </c>
      <c r="F26" s="233">
        <v>130</v>
      </c>
      <c r="G26" s="196">
        <v>6485</v>
      </c>
      <c r="H26" s="198" t="s">
        <v>539</v>
      </c>
      <c r="I26" s="198">
        <v>195</v>
      </c>
      <c r="J26" s="103"/>
    </row>
    <row r="27" spans="1:10" ht="15.75" customHeight="1">
      <c r="A27" s="180" t="s">
        <v>170</v>
      </c>
      <c r="B27" s="234"/>
      <c r="C27" s="196">
        <v>0</v>
      </c>
      <c r="D27" s="233">
        <v>225</v>
      </c>
      <c r="E27" s="196">
        <v>11231.6</v>
      </c>
      <c r="F27" s="233">
        <v>225</v>
      </c>
      <c r="G27" s="196">
        <v>11231.6</v>
      </c>
      <c r="H27" s="198" t="s">
        <v>540</v>
      </c>
      <c r="I27" s="198">
        <v>208.53</v>
      </c>
      <c r="J27" s="103"/>
    </row>
    <row r="28" spans="1:10" ht="15.75" customHeight="1">
      <c r="A28" s="180" t="s">
        <v>260</v>
      </c>
      <c r="B28" s="233">
        <v>40</v>
      </c>
      <c r="C28" s="196">
        <v>1995.5</v>
      </c>
      <c r="D28" s="233">
        <v>0</v>
      </c>
      <c r="E28" s="196">
        <v>0</v>
      </c>
      <c r="F28" s="233">
        <v>40</v>
      </c>
      <c r="G28" s="196">
        <v>1995.5</v>
      </c>
      <c r="H28" s="198" t="s">
        <v>466</v>
      </c>
      <c r="I28" s="198">
        <v>196</v>
      </c>
      <c r="J28" s="103"/>
    </row>
    <row r="29" spans="1:10" ht="15.75" customHeight="1">
      <c r="A29" s="180" t="s">
        <v>219</v>
      </c>
      <c r="B29" s="233">
        <v>194</v>
      </c>
      <c r="C29" s="196">
        <v>9679</v>
      </c>
      <c r="D29" s="233">
        <v>0</v>
      </c>
      <c r="E29" s="196">
        <v>0</v>
      </c>
      <c r="F29" s="233">
        <v>194</v>
      </c>
      <c r="G29" s="196">
        <v>9679</v>
      </c>
      <c r="H29" s="198" t="s">
        <v>541</v>
      </c>
      <c r="I29" s="198">
        <v>189.81</v>
      </c>
      <c r="J29" s="103"/>
    </row>
    <row r="30" spans="1:10" ht="15.75" customHeight="1">
      <c r="A30" s="180" t="s">
        <v>358</v>
      </c>
      <c r="B30" s="233">
        <v>20</v>
      </c>
      <c r="C30" s="196">
        <v>998.5</v>
      </c>
      <c r="D30" s="233">
        <v>0</v>
      </c>
      <c r="E30" s="196">
        <v>0</v>
      </c>
      <c r="F30" s="233">
        <v>20</v>
      </c>
      <c r="G30" s="196">
        <v>998.5</v>
      </c>
      <c r="H30" s="198" t="s">
        <v>542</v>
      </c>
      <c r="I30" s="198">
        <v>168.95</v>
      </c>
      <c r="J30" s="103"/>
    </row>
    <row r="31" spans="1:10" ht="15.75" customHeight="1">
      <c r="A31" s="180" t="s">
        <v>39</v>
      </c>
      <c r="B31" s="233">
        <v>128</v>
      </c>
      <c r="C31" s="196">
        <v>6392.5</v>
      </c>
      <c r="D31" s="233">
        <v>0</v>
      </c>
      <c r="E31" s="196">
        <v>0</v>
      </c>
      <c r="F31" s="233">
        <v>128</v>
      </c>
      <c r="G31" s="196">
        <v>6392.5</v>
      </c>
      <c r="H31" s="198" t="s">
        <v>543</v>
      </c>
      <c r="I31" s="198">
        <v>275.61</v>
      </c>
      <c r="J31" s="103"/>
    </row>
    <row r="32" spans="1:10" ht="15.75" customHeight="1">
      <c r="A32" s="180" t="s">
        <v>40</v>
      </c>
      <c r="B32" s="233">
        <v>15</v>
      </c>
      <c r="C32" s="196">
        <v>747</v>
      </c>
      <c r="D32" s="233">
        <v>0</v>
      </c>
      <c r="E32" s="196">
        <v>0</v>
      </c>
      <c r="F32" s="233">
        <v>15</v>
      </c>
      <c r="G32" s="196">
        <v>747</v>
      </c>
      <c r="H32" s="198" t="s">
        <v>544</v>
      </c>
      <c r="I32" s="198">
        <v>273.74</v>
      </c>
      <c r="J32" s="103"/>
    </row>
    <row r="33" spans="1:10" ht="15.75" customHeight="1">
      <c r="A33" s="180" t="s">
        <v>41</v>
      </c>
      <c r="B33" s="233">
        <v>140</v>
      </c>
      <c r="C33" s="196">
        <v>6986.5</v>
      </c>
      <c r="D33" s="233">
        <v>20</v>
      </c>
      <c r="E33" s="196">
        <v>998.4</v>
      </c>
      <c r="F33" s="233">
        <v>160</v>
      </c>
      <c r="G33" s="196">
        <v>7984.9</v>
      </c>
      <c r="H33" s="198">
        <v>1819739.9</v>
      </c>
      <c r="I33" s="198">
        <v>227.89764430362308</v>
      </c>
      <c r="J33" s="103"/>
    </row>
    <row r="34" spans="1:10" ht="15.75" customHeight="1">
      <c r="A34" s="180" t="s">
        <v>42</v>
      </c>
      <c r="B34" s="233">
        <v>930</v>
      </c>
      <c r="C34" s="196">
        <v>46396.5</v>
      </c>
      <c r="D34" s="233">
        <v>220</v>
      </c>
      <c r="E34" s="196">
        <v>10982.2</v>
      </c>
      <c r="F34" s="233">
        <v>1150</v>
      </c>
      <c r="G34" s="196">
        <v>57378.7</v>
      </c>
      <c r="H34" s="198" t="s">
        <v>545</v>
      </c>
      <c r="I34" s="198">
        <v>201.37</v>
      </c>
      <c r="J34" s="103"/>
    </row>
    <row r="35" spans="1:10" ht="15.75" customHeight="1">
      <c r="A35" s="180" t="s">
        <v>43</v>
      </c>
      <c r="B35" s="233">
        <v>2795</v>
      </c>
      <c r="C35" s="196" t="s">
        <v>546</v>
      </c>
      <c r="D35" s="233">
        <v>755</v>
      </c>
      <c r="E35" s="196">
        <v>37686.4</v>
      </c>
      <c r="F35" s="233">
        <v>3550</v>
      </c>
      <c r="G35" s="196" t="s">
        <v>547</v>
      </c>
      <c r="H35" s="198" t="s">
        <v>548</v>
      </c>
      <c r="I35" s="198">
        <v>198.59</v>
      </c>
      <c r="J35" s="103"/>
    </row>
    <row r="36" spans="1:10" ht="15.75" customHeight="1">
      <c r="A36" s="180" t="s">
        <v>44</v>
      </c>
      <c r="B36" s="233">
        <v>10</v>
      </c>
      <c r="C36" s="196">
        <v>498.5</v>
      </c>
      <c r="D36" s="233">
        <v>0</v>
      </c>
      <c r="E36" s="196">
        <v>0</v>
      </c>
      <c r="F36" s="233">
        <v>10</v>
      </c>
      <c r="G36" s="196">
        <v>498.5</v>
      </c>
      <c r="H36" s="198" t="s">
        <v>147</v>
      </c>
      <c r="I36" s="198">
        <v>218</v>
      </c>
      <c r="J36" s="103"/>
    </row>
    <row r="37" spans="1:10" ht="15.75" customHeight="1">
      <c r="A37" s="180" t="s">
        <v>45</v>
      </c>
      <c r="B37" s="233">
        <v>133</v>
      </c>
      <c r="C37" s="196">
        <v>6632</v>
      </c>
      <c r="D37" s="233">
        <v>33</v>
      </c>
      <c r="E37" s="196">
        <v>1646.6</v>
      </c>
      <c r="F37" s="233">
        <v>166</v>
      </c>
      <c r="G37" s="196">
        <v>8278.6</v>
      </c>
      <c r="H37" s="198" t="s">
        <v>549</v>
      </c>
      <c r="I37" s="198">
        <v>209.22</v>
      </c>
      <c r="J37" s="103"/>
    </row>
    <row r="38" spans="1:10" ht="15.75" customHeight="1">
      <c r="A38" s="180" t="s">
        <v>363</v>
      </c>
      <c r="B38" s="234"/>
      <c r="C38" s="196">
        <v>0</v>
      </c>
      <c r="D38" s="233">
        <v>10</v>
      </c>
      <c r="E38" s="196">
        <v>499.2</v>
      </c>
      <c r="F38" s="233">
        <v>10</v>
      </c>
      <c r="G38" s="196">
        <v>499.2</v>
      </c>
      <c r="H38" s="198" t="s">
        <v>364</v>
      </c>
      <c r="I38" s="198">
        <v>210</v>
      </c>
      <c r="J38" s="103"/>
    </row>
    <row r="39" spans="1:10" ht="15.75" customHeight="1">
      <c r="A39" s="180" t="s">
        <v>67</v>
      </c>
      <c r="B39" s="233">
        <v>30</v>
      </c>
      <c r="C39" s="196">
        <v>1498.5</v>
      </c>
      <c r="D39" s="233">
        <v>0</v>
      </c>
      <c r="E39" s="196">
        <v>0</v>
      </c>
      <c r="F39" s="233">
        <v>30</v>
      </c>
      <c r="G39" s="196">
        <v>1498.5</v>
      </c>
      <c r="H39" s="198" t="s">
        <v>550</v>
      </c>
      <c r="I39" s="198">
        <v>200</v>
      </c>
      <c r="J39" s="103"/>
    </row>
    <row r="40" spans="1:10" ht="15.75" customHeight="1">
      <c r="A40" s="180" t="s">
        <v>183</v>
      </c>
      <c r="B40" s="234"/>
      <c r="C40" s="196">
        <v>0</v>
      </c>
      <c r="D40" s="233">
        <v>36</v>
      </c>
      <c r="E40" s="196">
        <v>1796.8</v>
      </c>
      <c r="F40" s="233">
        <v>36</v>
      </c>
      <c r="G40" s="196">
        <v>1796.8</v>
      </c>
      <c r="H40" s="198" t="s">
        <v>506</v>
      </c>
      <c r="I40" s="198">
        <v>173.6</v>
      </c>
      <c r="J40" s="103"/>
    </row>
    <row r="41" spans="1:10" ht="15.75" customHeight="1">
      <c r="A41" s="180" t="s">
        <v>55</v>
      </c>
      <c r="B41" s="233">
        <v>203</v>
      </c>
      <c r="C41" s="196">
        <v>10127.5</v>
      </c>
      <c r="D41" s="233">
        <v>77</v>
      </c>
      <c r="E41" s="196">
        <v>3844.2</v>
      </c>
      <c r="F41" s="233">
        <v>280</v>
      </c>
      <c r="G41" s="196">
        <v>13971.7</v>
      </c>
      <c r="H41" s="198" t="s">
        <v>551</v>
      </c>
      <c r="I41" s="198">
        <v>188.55</v>
      </c>
      <c r="J41" s="103"/>
    </row>
    <row r="42" spans="1:10" ht="15.75" customHeight="1">
      <c r="A42" s="180" t="s">
        <v>186</v>
      </c>
      <c r="B42" s="234"/>
      <c r="C42" s="196">
        <v>0</v>
      </c>
      <c r="D42" s="233">
        <v>10</v>
      </c>
      <c r="E42" s="196">
        <v>499</v>
      </c>
      <c r="F42" s="233">
        <v>10</v>
      </c>
      <c r="G42" s="196">
        <v>499</v>
      </c>
      <c r="H42" s="198" t="s">
        <v>366</v>
      </c>
      <c r="I42" s="198">
        <v>209.5</v>
      </c>
      <c r="J42" s="103"/>
    </row>
    <row r="43" spans="1:10" ht="15.75" customHeight="1">
      <c r="A43" s="180" t="s">
        <v>271</v>
      </c>
      <c r="B43" s="233">
        <v>22</v>
      </c>
      <c r="C43" s="196">
        <v>1098.5</v>
      </c>
      <c r="D43" s="233">
        <v>0</v>
      </c>
      <c r="E43" s="196">
        <v>0</v>
      </c>
      <c r="F43" s="233">
        <v>22</v>
      </c>
      <c r="G43" s="196">
        <v>1098.5</v>
      </c>
      <c r="H43" s="198" t="s">
        <v>444</v>
      </c>
      <c r="I43" s="198">
        <v>293.01</v>
      </c>
      <c r="J43" s="103"/>
    </row>
    <row r="44" spans="1:10" ht="15.75" customHeight="1">
      <c r="A44" s="180" t="s">
        <v>400</v>
      </c>
      <c r="B44" s="234"/>
      <c r="C44" s="196">
        <v>0</v>
      </c>
      <c r="D44" s="233">
        <v>13</v>
      </c>
      <c r="E44" s="196">
        <v>640</v>
      </c>
      <c r="F44" s="233">
        <v>13</v>
      </c>
      <c r="G44" s="196">
        <v>640</v>
      </c>
      <c r="H44" s="198" t="s">
        <v>552</v>
      </c>
      <c r="I44" s="198">
        <v>290.11</v>
      </c>
      <c r="J44" s="103"/>
    </row>
    <row r="45" spans="1:10" ht="15.75" customHeight="1">
      <c r="A45" s="180" t="s">
        <v>187</v>
      </c>
      <c r="B45" s="233">
        <v>630</v>
      </c>
      <c r="C45" s="196">
        <v>31400.5</v>
      </c>
      <c r="D45" s="233">
        <v>130</v>
      </c>
      <c r="E45" s="196">
        <v>6489.6</v>
      </c>
      <c r="F45" s="233">
        <v>760</v>
      </c>
      <c r="G45" s="196">
        <v>37890.1</v>
      </c>
      <c r="H45" s="198" t="s">
        <v>553</v>
      </c>
      <c r="I45" s="198">
        <v>182.61</v>
      </c>
      <c r="J45" s="103"/>
    </row>
    <row r="46" spans="1:10" ht="15.75" customHeight="1">
      <c r="A46" s="180" t="s">
        <v>69</v>
      </c>
      <c r="B46" s="233">
        <v>70</v>
      </c>
      <c r="C46" s="196">
        <v>3491</v>
      </c>
      <c r="D46" s="233">
        <v>0</v>
      </c>
      <c r="E46" s="196">
        <v>0</v>
      </c>
      <c r="F46" s="233">
        <v>70</v>
      </c>
      <c r="G46" s="196">
        <v>3491</v>
      </c>
      <c r="H46" s="198" t="s">
        <v>554</v>
      </c>
      <c r="I46" s="198">
        <v>215.42</v>
      </c>
      <c r="J46" s="103"/>
    </row>
    <row r="47" spans="1:10" ht="15.75" customHeight="1">
      <c r="A47" s="180" t="s">
        <v>403</v>
      </c>
      <c r="B47" s="233">
        <v>10</v>
      </c>
      <c r="C47" s="196">
        <v>498.5</v>
      </c>
      <c r="D47" s="233">
        <v>0</v>
      </c>
      <c r="E47" s="196">
        <v>0</v>
      </c>
      <c r="F47" s="233">
        <v>10</v>
      </c>
      <c r="G47" s="196">
        <v>498.5</v>
      </c>
      <c r="H47" s="198">
        <v>96709</v>
      </c>
      <c r="I47" s="198">
        <v>194</v>
      </c>
      <c r="J47" s="103"/>
    </row>
    <row r="48" spans="1:10" ht="15.75" customHeight="1">
      <c r="A48" s="180" t="s">
        <v>189</v>
      </c>
      <c r="B48" s="233">
        <v>50</v>
      </c>
      <c r="C48" s="196">
        <v>2494</v>
      </c>
      <c r="D48" s="233">
        <v>0</v>
      </c>
      <c r="E48" s="196">
        <v>0</v>
      </c>
      <c r="F48" s="233">
        <v>50</v>
      </c>
      <c r="G48" s="196">
        <v>2494</v>
      </c>
      <c r="H48" s="198" t="s">
        <v>555</v>
      </c>
      <c r="I48" s="198">
        <v>122.01</v>
      </c>
      <c r="J48" s="103"/>
    </row>
    <row r="49" spans="1:10" ht="15.75" customHeight="1">
      <c r="A49" s="180" t="s">
        <v>230</v>
      </c>
      <c r="B49" s="233">
        <v>63</v>
      </c>
      <c r="C49" s="196">
        <v>3143.5</v>
      </c>
      <c r="D49" s="233">
        <v>0</v>
      </c>
      <c r="E49" s="196">
        <v>0</v>
      </c>
      <c r="F49" s="233">
        <v>63</v>
      </c>
      <c r="G49" s="196">
        <v>3143.5</v>
      </c>
      <c r="H49" s="198" t="s">
        <v>556</v>
      </c>
      <c r="I49" s="198">
        <v>209.34</v>
      </c>
      <c r="J49" s="103"/>
    </row>
    <row r="50" spans="1:10" ht="15.75" customHeight="1">
      <c r="A50" s="180" t="s">
        <v>46</v>
      </c>
      <c r="B50" s="233">
        <v>1715</v>
      </c>
      <c r="C50" s="196">
        <v>85526.5</v>
      </c>
      <c r="D50" s="233">
        <v>265</v>
      </c>
      <c r="E50" s="196">
        <v>13228.3</v>
      </c>
      <c r="F50" s="233">
        <v>1980</v>
      </c>
      <c r="G50" s="196">
        <v>98754.8</v>
      </c>
      <c r="H50" s="198" t="s">
        <v>557</v>
      </c>
      <c r="I50" s="198">
        <v>197.18</v>
      </c>
      <c r="J50" s="103"/>
    </row>
    <row r="51" spans="1:10" ht="15.75" customHeight="1">
      <c r="A51" s="180" t="s">
        <v>47</v>
      </c>
      <c r="B51" s="233">
        <v>190</v>
      </c>
      <c r="C51" s="196">
        <v>9479</v>
      </c>
      <c r="D51" s="233">
        <v>64</v>
      </c>
      <c r="E51" s="196">
        <v>3194.7</v>
      </c>
      <c r="F51" s="233">
        <v>254</v>
      </c>
      <c r="G51" s="196">
        <v>12673.7</v>
      </c>
      <c r="H51" s="198" t="s">
        <v>558</v>
      </c>
      <c r="I51" s="198">
        <v>186.23</v>
      </c>
      <c r="J51" s="103"/>
    </row>
    <row r="52" spans="1:10" ht="15.75" customHeight="1">
      <c r="A52" s="180" t="s">
        <v>68</v>
      </c>
      <c r="B52" s="233">
        <v>13</v>
      </c>
      <c r="C52" s="196">
        <v>519.5</v>
      </c>
      <c r="D52" s="233">
        <v>0</v>
      </c>
      <c r="E52" s="196">
        <v>0</v>
      </c>
      <c r="F52" s="233">
        <v>13</v>
      </c>
      <c r="G52" s="196">
        <v>519.5</v>
      </c>
      <c r="H52" s="198" t="s">
        <v>559</v>
      </c>
      <c r="I52" s="198">
        <v>318.28</v>
      </c>
      <c r="J52" s="103"/>
    </row>
    <row r="53" spans="1:10" ht="15.75" customHeight="1">
      <c r="A53" s="180" t="s">
        <v>48</v>
      </c>
      <c r="B53" s="233">
        <v>59</v>
      </c>
      <c r="C53" s="196">
        <v>2945.5</v>
      </c>
      <c r="D53" s="233">
        <v>0</v>
      </c>
      <c r="E53" s="196">
        <v>0</v>
      </c>
      <c r="F53" s="233">
        <v>59</v>
      </c>
      <c r="G53" s="196">
        <v>2945.5</v>
      </c>
      <c r="H53" s="198" t="s">
        <v>407</v>
      </c>
      <c r="I53" s="198">
        <v>271.43</v>
      </c>
      <c r="J53" s="103"/>
    </row>
    <row r="54" spans="1:10" ht="15.75" customHeight="1">
      <c r="A54" s="180" t="s">
        <v>194</v>
      </c>
      <c r="B54" s="233">
        <v>10</v>
      </c>
      <c r="C54" s="196">
        <v>499</v>
      </c>
      <c r="D54" s="233">
        <v>56</v>
      </c>
      <c r="E54" s="196">
        <v>2794.8</v>
      </c>
      <c r="F54" s="233">
        <v>66</v>
      </c>
      <c r="G54" s="196">
        <v>3293.8</v>
      </c>
      <c r="H54" s="198" t="s">
        <v>560</v>
      </c>
      <c r="I54" s="198">
        <v>182.34</v>
      </c>
      <c r="J54" s="103"/>
    </row>
    <row r="55" spans="1:10" ht="15.75" customHeight="1">
      <c r="A55" s="180" t="s">
        <v>49</v>
      </c>
      <c r="B55" s="233">
        <v>10</v>
      </c>
      <c r="C55" s="196">
        <v>498.5</v>
      </c>
      <c r="D55" s="233">
        <v>5</v>
      </c>
      <c r="E55" s="196">
        <v>249.2</v>
      </c>
      <c r="F55" s="233">
        <v>15</v>
      </c>
      <c r="G55" s="196">
        <v>747.7</v>
      </c>
      <c r="H55" s="198" t="s">
        <v>561</v>
      </c>
      <c r="I55" s="198">
        <v>269.99</v>
      </c>
      <c r="J55" s="103"/>
    </row>
    <row r="56" spans="1:10" ht="15.75" customHeight="1">
      <c r="A56" s="180" t="s">
        <v>476</v>
      </c>
      <c r="B56" s="233">
        <v>10</v>
      </c>
      <c r="C56" s="196">
        <v>498.5</v>
      </c>
      <c r="D56" s="233">
        <v>0</v>
      </c>
      <c r="E56" s="196">
        <v>0</v>
      </c>
      <c r="F56" s="233">
        <v>10</v>
      </c>
      <c r="G56" s="196">
        <v>498.5</v>
      </c>
      <c r="H56" s="198" t="s">
        <v>477</v>
      </c>
      <c r="I56" s="198">
        <v>294</v>
      </c>
      <c r="J56" s="103"/>
    </row>
    <row r="57" spans="1:10" ht="15.75" customHeight="1">
      <c r="A57" s="180" t="s">
        <v>50</v>
      </c>
      <c r="B57" s="233">
        <v>29</v>
      </c>
      <c r="C57" s="196">
        <v>1447</v>
      </c>
      <c r="D57" s="233">
        <v>109</v>
      </c>
      <c r="E57" s="196">
        <v>5439.8</v>
      </c>
      <c r="F57" s="233">
        <v>138</v>
      </c>
      <c r="G57" s="196">
        <v>6886.8</v>
      </c>
      <c r="H57" s="198" t="s">
        <v>562</v>
      </c>
      <c r="I57" s="198">
        <v>192.79</v>
      </c>
      <c r="J57" s="103"/>
    </row>
    <row r="58" spans="1:10" ht="15.75" customHeight="1">
      <c r="A58" s="180" t="s">
        <v>510</v>
      </c>
      <c r="B58" s="233">
        <v>190</v>
      </c>
      <c r="C58" s="196">
        <v>9476</v>
      </c>
      <c r="D58" s="233">
        <v>5</v>
      </c>
      <c r="E58" s="196">
        <v>249.5</v>
      </c>
      <c r="F58" s="233">
        <v>195</v>
      </c>
      <c r="G58" s="196">
        <v>9725.5</v>
      </c>
      <c r="H58" s="198" t="s">
        <v>491</v>
      </c>
      <c r="I58" s="198">
        <v>124.59</v>
      </c>
      <c r="J58" s="103"/>
    </row>
    <row r="59" spans="1:10" ht="15.75" customHeight="1">
      <c r="A59" s="180" t="s">
        <v>51</v>
      </c>
      <c r="B59" s="233">
        <v>50</v>
      </c>
      <c r="C59" s="196">
        <v>2495.5</v>
      </c>
      <c r="D59" s="233">
        <v>40</v>
      </c>
      <c r="E59" s="196">
        <v>1995.8</v>
      </c>
      <c r="F59" s="233">
        <v>90</v>
      </c>
      <c r="G59" s="196">
        <v>4491.3</v>
      </c>
      <c r="H59" s="198" t="s">
        <v>563</v>
      </c>
      <c r="I59" s="198">
        <v>226.21</v>
      </c>
      <c r="J59" s="103"/>
    </row>
    <row r="60" spans="1:10" ht="15.75" customHeight="1">
      <c r="A60" s="180" t="s">
        <v>52</v>
      </c>
      <c r="B60" s="233">
        <v>86</v>
      </c>
      <c r="C60" s="196">
        <v>4291</v>
      </c>
      <c r="D60" s="233">
        <v>0</v>
      </c>
      <c r="E60" s="196">
        <v>0</v>
      </c>
      <c r="F60" s="233">
        <v>86</v>
      </c>
      <c r="G60" s="196">
        <v>4291</v>
      </c>
      <c r="H60" s="198" t="s">
        <v>564</v>
      </c>
      <c r="I60" s="198">
        <v>171.12</v>
      </c>
      <c r="J60" s="103"/>
    </row>
    <row r="61" spans="1:10" ht="15.75" customHeight="1">
      <c r="A61" s="180" t="s">
        <v>281</v>
      </c>
      <c r="B61" s="233">
        <v>30</v>
      </c>
      <c r="C61" s="196">
        <v>1498.5</v>
      </c>
      <c r="D61" s="233">
        <v>0</v>
      </c>
      <c r="E61" s="196">
        <v>0</v>
      </c>
      <c r="F61" s="233">
        <v>30</v>
      </c>
      <c r="G61" s="196">
        <v>1498.5</v>
      </c>
      <c r="H61" s="198" t="s">
        <v>480</v>
      </c>
      <c r="I61" s="198">
        <v>237.03</v>
      </c>
      <c r="J61" s="103"/>
    </row>
    <row r="62" spans="1:10" ht="15.75" customHeight="1">
      <c r="A62" s="180" t="s">
        <v>149</v>
      </c>
      <c r="B62" s="233">
        <v>100</v>
      </c>
      <c r="C62" s="196">
        <v>4985</v>
      </c>
      <c r="D62" s="233">
        <v>0</v>
      </c>
      <c r="E62" s="196">
        <v>0</v>
      </c>
      <c r="F62" s="233">
        <v>100</v>
      </c>
      <c r="G62" s="196">
        <v>4985</v>
      </c>
      <c r="H62" s="198" t="s">
        <v>565</v>
      </c>
      <c r="I62" s="198">
        <v>135</v>
      </c>
      <c r="J62" s="103"/>
    </row>
    <row r="63" spans="1:10" ht="15.75" customHeight="1">
      <c r="A63" s="180" t="s">
        <v>411</v>
      </c>
      <c r="B63" s="233">
        <v>12</v>
      </c>
      <c r="C63" s="196">
        <v>598.5</v>
      </c>
      <c r="D63" s="233">
        <v>10</v>
      </c>
      <c r="E63" s="196">
        <v>499.2</v>
      </c>
      <c r="F63" s="233">
        <v>22</v>
      </c>
      <c r="G63" s="196">
        <v>1097.7</v>
      </c>
      <c r="H63" s="198" t="s">
        <v>566</v>
      </c>
      <c r="I63" s="198">
        <v>244.61</v>
      </c>
      <c r="J63" s="103"/>
    </row>
    <row r="64" spans="1:10" ht="15.75" customHeight="1">
      <c r="A64" s="180" t="s">
        <v>198</v>
      </c>
      <c r="B64" s="233">
        <v>130</v>
      </c>
      <c r="C64" s="196">
        <v>6483.5</v>
      </c>
      <c r="D64" s="233">
        <v>540</v>
      </c>
      <c r="E64" s="196">
        <v>26957</v>
      </c>
      <c r="F64" s="233">
        <v>670</v>
      </c>
      <c r="G64" s="196">
        <v>33440.5</v>
      </c>
      <c r="H64" s="198" t="s">
        <v>567</v>
      </c>
      <c r="I64" s="198">
        <v>199.93</v>
      </c>
      <c r="J64" s="103"/>
    </row>
    <row r="65" spans="1:10" ht="15.75" customHeight="1">
      <c r="A65" s="180" t="s">
        <v>374</v>
      </c>
      <c r="B65" s="233">
        <v>67</v>
      </c>
      <c r="C65" s="196">
        <v>3345.5</v>
      </c>
      <c r="D65" s="233">
        <v>0</v>
      </c>
      <c r="E65" s="196">
        <v>0</v>
      </c>
      <c r="F65" s="233">
        <v>67</v>
      </c>
      <c r="G65" s="196">
        <v>3345.5</v>
      </c>
      <c r="H65" s="198" t="s">
        <v>568</v>
      </c>
      <c r="I65" s="198">
        <v>275.28</v>
      </c>
      <c r="J65" s="103"/>
    </row>
    <row r="66" spans="1:10" ht="15.75" customHeight="1">
      <c r="A66" s="180" t="s">
        <v>53</v>
      </c>
      <c r="B66" s="233">
        <v>549</v>
      </c>
      <c r="C66" s="196">
        <v>27393</v>
      </c>
      <c r="D66" s="233">
        <v>109</v>
      </c>
      <c r="E66" s="196">
        <v>5438.5</v>
      </c>
      <c r="F66" s="233">
        <v>658</v>
      </c>
      <c r="G66" s="196">
        <v>32831.5</v>
      </c>
      <c r="H66" s="198">
        <v>5698932.2</v>
      </c>
      <c r="I66" s="198">
        <v>173.58123143931894</v>
      </c>
      <c r="J66" s="103"/>
    </row>
    <row r="67" spans="1:10" ht="15.75" customHeight="1">
      <c r="A67" s="180" t="s">
        <v>201</v>
      </c>
      <c r="B67" s="233">
        <v>60</v>
      </c>
      <c r="C67" s="196">
        <v>2997</v>
      </c>
      <c r="D67" s="233">
        <v>10</v>
      </c>
      <c r="E67" s="196">
        <v>499.2</v>
      </c>
      <c r="F67" s="233">
        <v>70</v>
      </c>
      <c r="G67" s="196">
        <v>3496.2</v>
      </c>
      <c r="H67" s="198" t="s">
        <v>569</v>
      </c>
      <c r="I67" s="198">
        <v>196.71</v>
      </c>
      <c r="J67" s="103"/>
    </row>
    <row r="68" spans="1:10" ht="15.75" customHeight="1">
      <c r="A68" s="180" t="s">
        <v>54</v>
      </c>
      <c r="B68" s="234"/>
      <c r="C68" s="196">
        <v>0</v>
      </c>
      <c r="D68" s="233">
        <v>266</v>
      </c>
      <c r="E68" s="196">
        <v>13271.9</v>
      </c>
      <c r="F68" s="233">
        <v>266</v>
      </c>
      <c r="G68" s="196">
        <v>13271.9</v>
      </c>
      <c r="H68" s="198" t="s">
        <v>570</v>
      </c>
      <c r="I68" s="198">
        <v>251.98</v>
      </c>
      <c r="J68" s="103"/>
    </row>
    <row r="69" spans="1:10" ht="15.75" customHeight="1">
      <c r="A69" s="180" t="s">
        <v>152</v>
      </c>
      <c r="B69" s="233">
        <v>10</v>
      </c>
      <c r="C69" s="196">
        <v>498.5</v>
      </c>
      <c r="D69" s="233">
        <v>0</v>
      </c>
      <c r="E69" s="196">
        <v>0</v>
      </c>
      <c r="F69" s="233">
        <v>10</v>
      </c>
      <c r="G69" s="196">
        <v>498.5</v>
      </c>
      <c r="H69" s="198">
        <v>66300.5</v>
      </c>
      <c r="I69" s="198">
        <v>133</v>
      </c>
      <c r="J69" s="103"/>
    </row>
    <row r="70" spans="1:10" ht="15.75" customHeight="1">
      <c r="A70" s="180" t="s">
        <v>71</v>
      </c>
      <c r="B70" s="233">
        <v>217</v>
      </c>
      <c r="C70" s="196">
        <v>10826</v>
      </c>
      <c r="D70" s="233">
        <v>24</v>
      </c>
      <c r="E70" s="196">
        <v>1197.9</v>
      </c>
      <c r="F70" s="233">
        <v>241</v>
      </c>
      <c r="G70" s="196">
        <v>12023.9</v>
      </c>
      <c r="H70" s="198" t="s">
        <v>571</v>
      </c>
      <c r="I70" s="198">
        <v>216.58</v>
      </c>
      <c r="J70" s="103"/>
    </row>
    <row r="71" spans="1:10" ht="15.75" customHeight="1">
      <c r="A71" s="180" t="s">
        <v>243</v>
      </c>
      <c r="B71" s="233">
        <v>230</v>
      </c>
      <c r="C71" s="196">
        <v>11468.5</v>
      </c>
      <c r="D71" s="233">
        <v>70</v>
      </c>
      <c r="E71" s="196">
        <v>3494.4</v>
      </c>
      <c r="F71" s="233">
        <v>300</v>
      </c>
      <c r="G71" s="196">
        <v>14962.9</v>
      </c>
      <c r="H71" s="198" t="s">
        <v>572</v>
      </c>
      <c r="I71" s="198">
        <v>153.35</v>
      </c>
      <c r="J71" s="103"/>
    </row>
    <row r="72" spans="1:10" ht="15.75" customHeight="1">
      <c r="A72" s="180" t="s">
        <v>379</v>
      </c>
      <c r="B72" s="233">
        <v>535</v>
      </c>
      <c r="C72" s="196">
        <v>26712.5</v>
      </c>
      <c r="D72" s="233">
        <v>0</v>
      </c>
      <c r="E72" s="196">
        <v>0</v>
      </c>
      <c r="F72" s="233">
        <v>535</v>
      </c>
      <c r="G72" s="196">
        <v>26712.5</v>
      </c>
      <c r="H72" s="198" t="s">
        <v>573</v>
      </c>
      <c r="I72" s="198">
        <v>198.22</v>
      </c>
      <c r="J72" s="103"/>
    </row>
    <row r="73" spans="1:10" ht="15.75" customHeight="1">
      <c r="A73" s="180" t="s">
        <v>57</v>
      </c>
      <c r="B73" s="233">
        <v>70</v>
      </c>
      <c r="C73" s="196">
        <v>3491</v>
      </c>
      <c r="D73" s="233">
        <v>0</v>
      </c>
      <c r="E73" s="196">
        <v>0</v>
      </c>
      <c r="F73" s="233">
        <v>70</v>
      </c>
      <c r="G73" s="196">
        <v>3491</v>
      </c>
      <c r="H73" s="198" t="s">
        <v>574</v>
      </c>
      <c r="I73" s="198">
        <v>206.97</v>
      </c>
      <c r="J73" s="103"/>
    </row>
    <row r="74" spans="1:10" ht="15.75" customHeight="1">
      <c r="A74" s="180" t="s">
        <v>19</v>
      </c>
      <c r="B74" s="233">
        <v>12737</v>
      </c>
      <c r="C74" s="196" t="s">
        <v>575</v>
      </c>
      <c r="D74" s="233">
        <v>3495</v>
      </c>
      <c r="E74" s="196" t="s">
        <v>576</v>
      </c>
      <c r="F74" s="233">
        <v>16232</v>
      </c>
      <c r="G74" s="196" t="s">
        <v>577</v>
      </c>
      <c r="H74" s="198" t="s">
        <v>578</v>
      </c>
      <c r="I74" s="198">
        <v>196.87</v>
      </c>
      <c r="J74" s="103"/>
    </row>
    <row r="75" spans="1:10" ht="15.75" customHeight="1">
      <c r="A75" s="206"/>
      <c r="B75" s="205"/>
      <c r="C75" s="196"/>
      <c r="D75" s="194"/>
      <c r="E75" s="196"/>
      <c r="F75" s="205"/>
      <c r="G75" s="196"/>
      <c r="H75" s="198"/>
      <c r="I75" s="198"/>
      <c r="J75" s="103"/>
    </row>
    <row r="76" spans="1:10" ht="15.75" customHeight="1">
      <c r="A76" s="186" t="s">
        <v>62</v>
      </c>
      <c r="B76" s="187"/>
      <c r="C76" s="188"/>
      <c r="D76" s="187"/>
      <c r="E76" s="188"/>
      <c r="F76" s="187"/>
      <c r="G76" s="189"/>
      <c r="H76" s="190"/>
      <c r="I76" s="191"/>
      <c r="J76" s="103"/>
    </row>
    <row r="77" spans="1:10" ht="15.75" customHeight="1">
      <c r="A77" s="186" t="s">
        <v>63</v>
      </c>
      <c r="B77" s="187"/>
      <c r="C77" s="188"/>
      <c r="D77" s="187"/>
      <c r="E77" s="188"/>
      <c r="F77" s="187"/>
      <c r="G77" s="191" t="s">
        <v>64</v>
      </c>
      <c r="H77" s="190"/>
      <c r="I77" s="192"/>
      <c r="J77" s="103"/>
    </row>
    <row r="78" spans="1:10" ht="15.75" customHeight="1">
      <c r="A78" s="186" t="s">
        <v>157</v>
      </c>
      <c r="B78" s="187"/>
      <c r="C78" s="188"/>
      <c r="D78" s="187"/>
      <c r="E78" s="188"/>
      <c r="F78" s="187"/>
      <c r="G78" s="189"/>
      <c r="H78" s="190" t="s">
        <v>66</v>
      </c>
      <c r="I78" s="191"/>
      <c r="J78" s="103"/>
    </row>
    <row r="79" spans="1:10" ht="15.75" customHeight="1">
      <c r="A79" s="186" t="s">
        <v>158</v>
      </c>
      <c r="B79" s="187"/>
      <c r="C79" s="188"/>
      <c r="D79" s="187"/>
      <c r="E79" s="188"/>
      <c r="F79" s="187"/>
      <c r="G79" s="189"/>
      <c r="H79" s="190"/>
      <c r="I79" s="191"/>
      <c r="J79" s="103"/>
    </row>
    <row r="80" spans="1:10" ht="15.75" customHeight="1">
      <c r="A80" s="186" t="s">
        <v>159</v>
      </c>
      <c r="B80" s="187"/>
      <c r="C80" s="188"/>
      <c r="D80" s="187"/>
      <c r="E80" s="188"/>
      <c r="F80" s="187"/>
      <c r="G80" s="189"/>
      <c r="H80" s="190"/>
      <c r="I80" s="191"/>
      <c r="J80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I5" sqref="I5"/>
    </sheetView>
  </sheetViews>
  <sheetFormatPr defaultColWidth="9.140625" defaultRowHeight="1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5" customHeight="1">
      <c r="A1" s="105" t="s">
        <v>1414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5" customHeight="1">
      <c r="A2" s="111" t="s">
        <v>1415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5" customHeight="1">
      <c r="A8" s="114" t="s">
        <v>1416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5" customHeight="1">
      <c r="A9" s="114"/>
      <c r="B9" s="370"/>
      <c r="C9" s="397" t="s">
        <v>1417</v>
      </c>
      <c r="D9" s="115"/>
      <c r="E9" s="397"/>
      <c r="F9" s="115"/>
      <c r="G9" s="403"/>
      <c r="H9" s="371"/>
      <c r="I9" s="393"/>
      <c r="J9" s="210"/>
    </row>
    <row r="10" spans="1:10" ht="1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5" customHeight="1">
      <c r="A15" s="131" t="s">
        <v>347</v>
      </c>
      <c r="B15" s="308">
        <v>5</v>
      </c>
      <c r="C15" s="307">
        <v>248.5</v>
      </c>
      <c r="D15" s="308">
        <v>0</v>
      </c>
      <c r="E15" s="307">
        <v>0</v>
      </c>
      <c r="F15" s="308">
        <v>5</v>
      </c>
      <c r="G15" s="307">
        <v>248.5</v>
      </c>
      <c r="H15" s="152">
        <v>50694</v>
      </c>
      <c r="I15" s="153">
        <v>204</v>
      </c>
      <c r="J15" s="210"/>
    </row>
    <row r="16" spans="1:10" ht="15" customHeight="1">
      <c r="A16" s="131" t="s">
        <v>36</v>
      </c>
      <c r="B16" s="308">
        <v>918</v>
      </c>
      <c r="C16" s="307">
        <v>45823</v>
      </c>
      <c r="D16" s="308">
        <v>93</v>
      </c>
      <c r="E16" s="307">
        <v>4642.3</v>
      </c>
      <c r="F16" s="306">
        <v>1011</v>
      </c>
      <c r="G16" s="307">
        <v>50465.3</v>
      </c>
      <c r="H16" s="152" t="s">
        <v>1418</v>
      </c>
      <c r="I16" s="153">
        <v>197.22</v>
      </c>
      <c r="J16" s="210"/>
    </row>
    <row r="17" spans="1:10" ht="15" customHeight="1">
      <c r="A17" s="131" t="s">
        <v>132</v>
      </c>
      <c r="B17" s="308">
        <v>5</v>
      </c>
      <c r="C17" s="307">
        <v>249.5</v>
      </c>
      <c r="D17" s="308">
        <v>0</v>
      </c>
      <c r="E17" s="307">
        <v>0</v>
      </c>
      <c r="F17" s="308">
        <v>5</v>
      </c>
      <c r="G17" s="307">
        <v>249.5</v>
      </c>
      <c r="H17" s="152">
        <v>53642.5</v>
      </c>
      <c r="I17" s="153">
        <v>215</v>
      </c>
      <c r="J17" s="210"/>
    </row>
    <row r="18" spans="1:10" ht="15" customHeight="1">
      <c r="A18" s="131" t="s">
        <v>1284</v>
      </c>
      <c r="B18" s="308">
        <v>10</v>
      </c>
      <c r="C18" s="307">
        <v>498.5</v>
      </c>
      <c r="D18" s="308">
        <v>0</v>
      </c>
      <c r="E18" s="307">
        <v>0</v>
      </c>
      <c r="F18" s="308">
        <v>10</v>
      </c>
      <c r="G18" s="307">
        <v>498.5</v>
      </c>
      <c r="H18" s="152" t="s">
        <v>265</v>
      </c>
      <c r="I18" s="153">
        <v>335</v>
      </c>
      <c r="J18" s="210"/>
    </row>
    <row r="19" spans="1:10" ht="15" customHeight="1">
      <c r="A19" s="131" t="s">
        <v>213</v>
      </c>
      <c r="B19" s="308">
        <v>35</v>
      </c>
      <c r="C19" s="307">
        <v>1746</v>
      </c>
      <c r="D19" s="308">
        <v>73</v>
      </c>
      <c r="E19" s="307">
        <v>3645.1</v>
      </c>
      <c r="F19" s="308">
        <v>108</v>
      </c>
      <c r="G19" s="307">
        <v>5391.1</v>
      </c>
      <c r="H19" s="152" t="s">
        <v>1419</v>
      </c>
      <c r="I19" s="153">
        <v>141.2</v>
      </c>
      <c r="J19" s="210"/>
    </row>
    <row r="20" spans="1:10" ht="15" customHeight="1">
      <c r="A20" s="131" t="s">
        <v>73</v>
      </c>
      <c r="B20" s="308">
        <v>21</v>
      </c>
      <c r="C20" s="307">
        <v>1048.5</v>
      </c>
      <c r="D20" s="308">
        <v>0</v>
      </c>
      <c r="E20" s="307">
        <v>0</v>
      </c>
      <c r="F20" s="308">
        <v>21</v>
      </c>
      <c r="G20" s="307">
        <v>1048.5</v>
      </c>
      <c r="H20" s="152" t="s">
        <v>1420</v>
      </c>
      <c r="I20" s="153">
        <v>275</v>
      </c>
      <c r="J20" s="210"/>
    </row>
    <row r="21" spans="1:10" ht="15" customHeight="1">
      <c r="A21" s="131" t="s">
        <v>38</v>
      </c>
      <c r="B21" s="308">
        <v>10</v>
      </c>
      <c r="C21" s="307">
        <v>498.5</v>
      </c>
      <c r="D21" s="308">
        <v>0</v>
      </c>
      <c r="E21" s="307">
        <v>0</v>
      </c>
      <c r="F21" s="308">
        <v>10</v>
      </c>
      <c r="G21" s="307">
        <v>498.5</v>
      </c>
      <c r="H21" s="152">
        <v>62811</v>
      </c>
      <c r="I21" s="153">
        <v>126</v>
      </c>
      <c r="J21" s="210"/>
    </row>
    <row r="22" spans="1:10" ht="15" customHeight="1">
      <c r="A22" s="131" t="s">
        <v>170</v>
      </c>
      <c r="B22" s="308">
        <v>30</v>
      </c>
      <c r="C22" s="307">
        <v>1497</v>
      </c>
      <c r="D22" s="308">
        <v>70</v>
      </c>
      <c r="E22" s="307">
        <v>3494.4</v>
      </c>
      <c r="F22" s="308">
        <v>100</v>
      </c>
      <c r="G22" s="307">
        <v>4991.4</v>
      </c>
      <c r="H22" s="152" t="s">
        <v>1421</v>
      </c>
      <c r="I22" s="153">
        <v>223.3</v>
      </c>
      <c r="J22" s="210"/>
    </row>
    <row r="23" spans="1:10" ht="15" customHeight="1">
      <c r="A23" s="131" t="s">
        <v>39</v>
      </c>
      <c r="B23" s="308">
        <v>76</v>
      </c>
      <c r="C23" s="307">
        <v>3795.5</v>
      </c>
      <c r="D23" s="308">
        <v>0</v>
      </c>
      <c r="E23" s="307">
        <v>0</v>
      </c>
      <c r="F23" s="308">
        <v>76</v>
      </c>
      <c r="G23" s="307">
        <v>3795.5</v>
      </c>
      <c r="H23" s="152" t="s">
        <v>1422</v>
      </c>
      <c r="I23" s="153">
        <v>293.77</v>
      </c>
      <c r="J23" s="210"/>
    </row>
    <row r="24" spans="1:10" ht="15" customHeight="1">
      <c r="A24" s="131" t="s">
        <v>41</v>
      </c>
      <c r="B24" s="308">
        <v>85</v>
      </c>
      <c r="C24" s="307">
        <v>4242.5</v>
      </c>
      <c r="D24" s="308">
        <v>0</v>
      </c>
      <c r="E24" s="307">
        <v>0</v>
      </c>
      <c r="F24" s="308">
        <v>85</v>
      </c>
      <c r="G24" s="307">
        <v>4242.5</v>
      </c>
      <c r="H24" s="152" t="s">
        <v>1423</v>
      </c>
      <c r="I24" s="153">
        <v>189.73</v>
      </c>
      <c r="J24" s="210"/>
    </row>
    <row r="25" spans="1:10" ht="15" customHeight="1">
      <c r="A25" s="131" t="s">
        <v>98</v>
      </c>
      <c r="B25" s="308">
        <v>65</v>
      </c>
      <c r="C25" s="307">
        <v>3242.5</v>
      </c>
      <c r="D25" s="308">
        <v>0</v>
      </c>
      <c r="E25" s="307">
        <v>0</v>
      </c>
      <c r="F25" s="308">
        <v>65</v>
      </c>
      <c r="G25" s="307">
        <v>3242.5</v>
      </c>
      <c r="H25" s="152" t="s">
        <v>1424</v>
      </c>
      <c r="I25" s="153">
        <v>237.39</v>
      </c>
      <c r="J25" s="210"/>
    </row>
    <row r="26" spans="1:10" ht="15" customHeight="1">
      <c r="A26" s="131" t="s">
        <v>42</v>
      </c>
      <c r="B26" s="308">
        <v>215</v>
      </c>
      <c r="C26" s="307">
        <v>10726</v>
      </c>
      <c r="D26" s="308">
        <v>10</v>
      </c>
      <c r="E26" s="307">
        <v>499.2</v>
      </c>
      <c r="F26" s="308">
        <v>225</v>
      </c>
      <c r="G26" s="307">
        <v>11225.2</v>
      </c>
      <c r="H26" s="152" t="s">
        <v>1425</v>
      </c>
      <c r="I26" s="153">
        <v>208.11</v>
      </c>
      <c r="J26" s="210"/>
    </row>
    <row r="27" spans="1:10" ht="15" customHeight="1">
      <c r="A27" s="131" t="s">
        <v>43</v>
      </c>
      <c r="B27" s="306">
        <v>1185</v>
      </c>
      <c r="C27" s="307">
        <v>59143</v>
      </c>
      <c r="D27" s="308">
        <v>180</v>
      </c>
      <c r="E27" s="307">
        <v>8985.4</v>
      </c>
      <c r="F27" s="306">
        <v>1365</v>
      </c>
      <c r="G27" s="307">
        <v>68128.4</v>
      </c>
      <c r="H27" s="152" t="s">
        <v>1426</v>
      </c>
      <c r="I27" s="153">
        <v>209.7</v>
      </c>
      <c r="J27" s="210"/>
    </row>
    <row r="28" spans="1:10" ht="15" customHeight="1">
      <c r="A28" s="131" t="s">
        <v>45</v>
      </c>
      <c r="B28" s="308">
        <v>25</v>
      </c>
      <c r="C28" s="307">
        <v>1247</v>
      </c>
      <c r="D28" s="308">
        <v>10</v>
      </c>
      <c r="E28" s="307">
        <v>499.2</v>
      </c>
      <c r="F28" s="308">
        <v>35</v>
      </c>
      <c r="G28" s="307">
        <v>1746.2</v>
      </c>
      <c r="H28" s="152" t="s">
        <v>1427</v>
      </c>
      <c r="I28" s="153">
        <v>149.99</v>
      </c>
      <c r="J28" s="210"/>
    </row>
    <row r="29" spans="1:10" ht="15" customHeight="1">
      <c r="A29" s="131" t="s">
        <v>67</v>
      </c>
      <c r="B29" s="308">
        <v>145</v>
      </c>
      <c r="C29" s="307">
        <v>7233.5</v>
      </c>
      <c r="D29" s="308">
        <v>0</v>
      </c>
      <c r="E29" s="307">
        <v>0</v>
      </c>
      <c r="F29" s="308">
        <v>145</v>
      </c>
      <c r="G29" s="307">
        <v>7233.5</v>
      </c>
      <c r="H29" s="152" t="s">
        <v>1428</v>
      </c>
      <c r="I29" s="153">
        <v>199.03</v>
      </c>
      <c r="J29" s="210"/>
    </row>
    <row r="30" spans="1:10" ht="15" customHeight="1">
      <c r="A30" s="131" t="s">
        <v>55</v>
      </c>
      <c r="B30" s="308">
        <v>55</v>
      </c>
      <c r="C30" s="307">
        <v>2744</v>
      </c>
      <c r="D30" s="308">
        <v>41</v>
      </c>
      <c r="E30" s="307">
        <v>2046.2</v>
      </c>
      <c r="F30" s="308">
        <v>96</v>
      </c>
      <c r="G30" s="307">
        <v>4790.2</v>
      </c>
      <c r="H30" s="152" t="s">
        <v>1429</v>
      </c>
      <c r="I30" s="153">
        <v>202.52</v>
      </c>
      <c r="J30" s="210"/>
    </row>
    <row r="31" spans="1:10" ht="15" customHeight="1">
      <c r="A31" s="131" t="s">
        <v>1213</v>
      </c>
      <c r="B31" s="308">
        <v>10</v>
      </c>
      <c r="C31" s="307">
        <v>498.5</v>
      </c>
      <c r="D31" s="308">
        <v>0</v>
      </c>
      <c r="E31" s="307">
        <v>0</v>
      </c>
      <c r="F31" s="308">
        <v>10</v>
      </c>
      <c r="G31" s="307">
        <v>498.5</v>
      </c>
      <c r="H31" s="152">
        <v>72282.5</v>
      </c>
      <c r="I31" s="153">
        <v>145</v>
      </c>
      <c r="J31" s="210"/>
    </row>
    <row r="32" spans="1:10" ht="15" customHeight="1">
      <c r="A32" s="131" t="s">
        <v>187</v>
      </c>
      <c r="B32" s="309"/>
      <c r="C32" s="307">
        <v>0</v>
      </c>
      <c r="D32" s="308">
        <v>40</v>
      </c>
      <c r="E32" s="307">
        <v>1996.8</v>
      </c>
      <c r="F32" s="308">
        <v>40</v>
      </c>
      <c r="G32" s="307">
        <v>1996.8</v>
      </c>
      <c r="H32" s="152" t="s">
        <v>1430</v>
      </c>
      <c r="I32" s="153">
        <v>204.5</v>
      </c>
      <c r="J32" s="210"/>
    </row>
    <row r="33" spans="1:10" ht="15" customHeight="1">
      <c r="A33" s="131" t="s">
        <v>1013</v>
      </c>
      <c r="B33" s="308">
        <v>75</v>
      </c>
      <c r="C33" s="307">
        <v>3742.5</v>
      </c>
      <c r="D33" s="308">
        <v>0</v>
      </c>
      <c r="E33" s="307">
        <v>0</v>
      </c>
      <c r="F33" s="308">
        <v>75</v>
      </c>
      <c r="G33" s="307">
        <v>3742.5</v>
      </c>
      <c r="H33" s="152" t="s">
        <v>1431</v>
      </c>
      <c r="I33" s="153">
        <v>231.67</v>
      </c>
      <c r="J33" s="210"/>
    </row>
    <row r="34" spans="1:10" ht="15" customHeight="1">
      <c r="A34" s="131" t="s">
        <v>230</v>
      </c>
      <c r="B34" s="308">
        <v>61</v>
      </c>
      <c r="C34" s="307">
        <v>3043.5</v>
      </c>
      <c r="D34" s="308">
        <v>0</v>
      </c>
      <c r="E34" s="307">
        <v>0</v>
      </c>
      <c r="F34" s="308">
        <v>61</v>
      </c>
      <c r="G34" s="307">
        <v>3043.5</v>
      </c>
      <c r="H34" s="152" t="s">
        <v>1432</v>
      </c>
      <c r="I34" s="153">
        <v>241.03</v>
      </c>
      <c r="J34" s="210"/>
    </row>
    <row r="35" spans="1:10" ht="15" customHeight="1">
      <c r="A35" s="131" t="s">
        <v>46</v>
      </c>
      <c r="B35" s="308">
        <v>325</v>
      </c>
      <c r="C35" s="307">
        <v>16200</v>
      </c>
      <c r="D35" s="308">
        <v>30</v>
      </c>
      <c r="E35" s="307">
        <v>1497.6</v>
      </c>
      <c r="F35" s="308">
        <v>355</v>
      </c>
      <c r="G35" s="307">
        <v>17697.6</v>
      </c>
      <c r="H35" s="152" t="s">
        <v>1433</v>
      </c>
      <c r="I35" s="153">
        <v>194.51</v>
      </c>
      <c r="J35" s="210"/>
    </row>
    <row r="36" spans="1:10" ht="15" customHeight="1">
      <c r="A36" s="131" t="s">
        <v>47</v>
      </c>
      <c r="B36" s="308">
        <v>20</v>
      </c>
      <c r="C36" s="307">
        <v>997</v>
      </c>
      <c r="D36" s="308">
        <v>0</v>
      </c>
      <c r="E36" s="307">
        <v>0</v>
      </c>
      <c r="F36" s="308">
        <v>20</v>
      </c>
      <c r="G36" s="307">
        <v>997</v>
      </c>
      <c r="H36" s="152" t="s">
        <v>1370</v>
      </c>
      <c r="I36" s="153">
        <v>120</v>
      </c>
      <c r="J36" s="210"/>
    </row>
    <row r="37" spans="1:10" ht="15" customHeight="1">
      <c r="A37" s="131" t="s">
        <v>112</v>
      </c>
      <c r="B37" s="308">
        <v>20</v>
      </c>
      <c r="C37" s="307">
        <v>995.5</v>
      </c>
      <c r="D37" s="308">
        <v>0</v>
      </c>
      <c r="E37" s="307">
        <v>0</v>
      </c>
      <c r="F37" s="308">
        <v>20</v>
      </c>
      <c r="G37" s="307">
        <v>995.5</v>
      </c>
      <c r="H37" s="152" t="s">
        <v>1434</v>
      </c>
      <c r="I37" s="153">
        <v>257.7</v>
      </c>
      <c r="J37" s="210"/>
    </row>
    <row r="38" spans="1:10" ht="15" customHeight="1">
      <c r="A38" s="131" t="s">
        <v>194</v>
      </c>
      <c r="B38" s="309"/>
      <c r="C38" s="307">
        <v>0</v>
      </c>
      <c r="D38" s="308">
        <v>15</v>
      </c>
      <c r="E38" s="307">
        <v>748.4</v>
      </c>
      <c r="F38" s="308">
        <v>15</v>
      </c>
      <c r="G38" s="307">
        <v>748.4</v>
      </c>
      <c r="H38" s="152" t="s">
        <v>1435</v>
      </c>
      <c r="I38" s="153">
        <v>177.65</v>
      </c>
      <c r="J38" s="210"/>
    </row>
    <row r="39" spans="1:10" ht="15" customHeight="1">
      <c r="A39" s="131" t="s">
        <v>51</v>
      </c>
      <c r="B39" s="309"/>
      <c r="C39" s="307">
        <v>0</v>
      </c>
      <c r="D39" s="308">
        <f>103+10</f>
        <v>113</v>
      </c>
      <c r="E39" s="307">
        <f>5138.3+499.2</f>
        <v>5637.5</v>
      </c>
      <c r="F39" s="308">
        <f>103+10</f>
        <v>113</v>
      </c>
      <c r="G39" s="307">
        <f>5138.3+499.2</f>
        <v>5637.5</v>
      </c>
      <c r="H39" s="152">
        <f>1073789.5+68889.6</f>
        <v>1142679.1</v>
      </c>
      <c r="I39" s="153">
        <f>H39/G39</f>
        <v>202.69252328159646</v>
      </c>
      <c r="J39" s="210"/>
    </row>
    <row r="40" spans="1:10" ht="15" customHeight="1">
      <c r="A40" s="131" t="s">
        <v>411</v>
      </c>
      <c r="B40" s="308">
        <v>11</v>
      </c>
      <c r="C40" s="307">
        <v>550</v>
      </c>
      <c r="D40" s="308">
        <v>0</v>
      </c>
      <c r="E40" s="307">
        <v>0</v>
      </c>
      <c r="F40" s="308">
        <v>11</v>
      </c>
      <c r="G40" s="307">
        <v>550</v>
      </c>
      <c r="H40" s="152" t="s">
        <v>1436</v>
      </c>
      <c r="I40" s="153">
        <v>335</v>
      </c>
      <c r="J40" s="210"/>
    </row>
    <row r="41" spans="1:10" ht="15" customHeight="1">
      <c r="A41" s="131" t="s">
        <v>198</v>
      </c>
      <c r="B41" s="309"/>
      <c r="C41" s="307">
        <v>0</v>
      </c>
      <c r="D41" s="308">
        <v>100</v>
      </c>
      <c r="E41" s="307">
        <v>4992</v>
      </c>
      <c r="F41" s="308">
        <v>100</v>
      </c>
      <c r="G41" s="307">
        <v>4992</v>
      </c>
      <c r="H41" s="152" t="s">
        <v>1437</v>
      </c>
      <c r="I41" s="153">
        <v>219.5</v>
      </c>
      <c r="J41" s="210"/>
    </row>
    <row r="42" spans="1:10" ht="15" customHeight="1">
      <c r="A42" s="131" t="s">
        <v>707</v>
      </c>
      <c r="B42" s="308">
        <v>10</v>
      </c>
      <c r="C42" s="307">
        <v>498.5</v>
      </c>
      <c r="D42" s="308">
        <v>0</v>
      </c>
      <c r="E42" s="307">
        <v>0</v>
      </c>
      <c r="F42" s="308">
        <v>10</v>
      </c>
      <c r="G42" s="307">
        <v>498.5</v>
      </c>
      <c r="H42" s="152">
        <v>64805</v>
      </c>
      <c r="I42" s="153">
        <v>130</v>
      </c>
      <c r="J42" s="210"/>
    </row>
    <row r="43" spans="1:10" ht="15" customHeight="1">
      <c r="A43" s="131" t="s">
        <v>53</v>
      </c>
      <c r="B43" s="308">
        <f>40+35</f>
        <v>75</v>
      </c>
      <c r="C43" s="307">
        <f>1995.5+1000+209+498.5</f>
        <v>3703</v>
      </c>
      <c r="D43" s="308">
        <v>0</v>
      </c>
      <c r="E43" s="307">
        <v>0</v>
      </c>
      <c r="F43" s="308">
        <f>40+35</f>
        <v>75</v>
      </c>
      <c r="G43" s="307">
        <f>1995.5+1000+209+498.5</f>
        <v>3703</v>
      </c>
      <c r="H43" s="152">
        <f>507162.5+235500+33440+72282.5</f>
        <v>848385</v>
      </c>
      <c r="I43" s="153">
        <f>H43/G43</f>
        <v>229.10748042128003</v>
      </c>
      <c r="J43" s="210"/>
    </row>
    <row r="44" spans="1:10" ht="15" customHeight="1">
      <c r="A44" s="131" t="s">
        <v>54</v>
      </c>
      <c r="B44" s="309"/>
      <c r="C44" s="307">
        <v>0</v>
      </c>
      <c r="D44" s="308">
        <v>23</v>
      </c>
      <c r="E44" s="307">
        <v>1147.9</v>
      </c>
      <c r="F44" s="308">
        <v>23</v>
      </c>
      <c r="G44" s="307">
        <v>1147.9</v>
      </c>
      <c r="H44" s="152" t="s">
        <v>1438</v>
      </c>
      <c r="I44" s="153">
        <v>249.34</v>
      </c>
      <c r="J44" s="210"/>
    </row>
    <row r="45" spans="1:10" ht="15" customHeight="1">
      <c r="A45" s="131" t="s">
        <v>1309</v>
      </c>
      <c r="B45" s="308">
        <v>91</v>
      </c>
      <c r="C45" s="307">
        <v>4538</v>
      </c>
      <c r="D45" s="308">
        <v>0</v>
      </c>
      <c r="E45" s="307">
        <v>0</v>
      </c>
      <c r="F45" s="308">
        <v>91</v>
      </c>
      <c r="G45" s="307">
        <v>4538</v>
      </c>
      <c r="H45" s="152" t="s">
        <v>1439</v>
      </c>
      <c r="I45" s="153">
        <v>166.55</v>
      </c>
      <c r="J45" s="210"/>
    </row>
    <row r="46" spans="1:10" ht="15" customHeight="1">
      <c r="A46" s="131" t="s">
        <v>71</v>
      </c>
      <c r="B46" s="308">
        <v>93</v>
      </c>
      <c r="C46" s="307">
        <v>4602</v>
      </c>
      <c r="D46" s="308">
        <v>42</v>
      </c>
      <c r="E46" s="307">
        <v>2095.6</v>
      </c>
      <c r="F46" s="308">
        <v>135</v>
      </c>
      <c r="G46" s="307">
        <v>6697.6</v>
      </c>
      <c r="H46" s="152" t="s">
        <v>1440</v>
      </c>
      <c r="I46" s="153">
        <v>223.73</v>
      </c>
      <c r="J46" s="210"/>
    </row>
    <row r="47" spans="1:10" ht="15" customHeight="1">
      <c r="A47" s="131" t="s">
        <v>243</v>
      </c>
      <c r="B47" s="308">
        <v>25</v>
      </c>
      <c r="C47" s="307">
        <v>1247</v>
      </c>
      <c r="D47" s="308">
        <v>0</v>
      </c>
      <c r="E47" s="307">
        <v>0</v>
      </c>
      <c r="F47" s="308">
        <v>25</v>
      </c>
      <c r="G47" s="307">
        <v>1247</v>
      </c>
      <c r="H47" s="152" t="s">
        <v>1441</v>
      </c>
      <c r="I47" s="153">
        <v>156.58</v>
      </c>
      <c r="J47" s="210"/>
    </row>
    <row r="48" spans="1:10" ht="15" customHeight="1">
      <c r="A48" s="131" t="s">
        <v>874</v>
      </c>
      <c r="B48" s="309"/>
      <c r="C48" s="307">
        <v>0</v>
      </c>
      <c r="D48" s="308">
        <v>20</v>
      </c>
      <c r="E48" s="307">
        <v>998.4</v>
      </c>
      <c r="F48" s="308">
        <v>20</v>
      </c>
      <c r="G48" s="307">
        <v>998.4</v>
      </c>
      <c r="H48" s="152" t="s">
        <v>1442</v>
      </c>
      <c r="I48" s="153">
        <v>164</v>
      </c>
      <c r="J48" s="210"/>
    </row>
    <row r="49" spans="1:10" ht="15" customHeight="1">
      <c r="A49" s="131" t="s">
        <v>379</v>
      </c>
      <c r="B49" s="308">
        <v>520</v>
      </c>
      <c r="C49" s="307">
        <v>25958</v>
      </c>
      <c r="D49" s="308">
        <v>0</v>
      </c>
      <c r="E49" s="307">
        <v>0</v>
      </c>
      <c r="F49" s="308">
        <v>520</v>
      </c>
      <c r="G49" s="307">
        <v>25958</v>
      </c>
      <c r="H49" s="152" t="s">
        <v>1443</v>
      </c>
      <c r="I49" s="153">
        <v>210.44</v>
      </c>
      <c r="J49" s="210"/>
    </row>
    <row r="50" spans="1:10" ht="15" customHeight="1">
      <c r="A50" s="131" t="s">
        <v>57</v>
      </c>
      <c r="B50" s="308">
        <v>51</v>
      </c>
      <c r="C50" s="307">
        <v>2547</v>
      </c>
      <c r="D50" s="308">
        <v>0</v>
      </c>
      <c r="E50" s="307">
        <v>0</v>
      </c>
      <c r="F50" s="308">
        <v>51</v>
      </c>
      <c r="G50" s="307">
        <v>2547</v>
      </c>
      <c r="H50" s="152" t="s">
        <v>1444</v>
      </c>
      <c r="I50" s="153">
        <v>223.14</v>
      </c>
      <c r="J50" s="210"/>
    </row>
    <row r="51" spans="1:10" ht="15" customHeight="1">
      <c r="A51" s="131" t="s">
        <v>19</v>
      </c>
      <c r="B51" s="306">
        <v>4272</v>
      </c>
      <c r="C51" s="307" t="s">
        <v>1445</v>
      </c>
      <c r="D51" s="308">
        <v>860</v>
      </c>
      <c r="E51" s="307">
        <v>42926</v>
      </c>
      <c r="F51" s="306">
        <v>5132</v>
      </c>
      <c r="G51" s="307" t="s">
        <v>1446</v>
      </c>
      <c r="H51" s="152" t="s">
        <v>1447</v>
      </c>
      <c r="I51" s="153">
        <v>205.97</v>
      </c>
      <c r="J51" s="210"/>
    </row>
    <row r="52" spans="1:10" ht="15" customHeight="1">
      <c r="A52" s="131"/>
      <c r="B52" s="306"/>
      <c r="C52" s="307"/>
      <c r="D52" s="308"/>
      <c r="E52" s="307"/>
      <c r="F52" s="306"/>
      <c r="G52" s="307"/>
      <c r="H52" s="152"/>
      <c r="I52" s="153"/>
      <c r="J52" s="210"/>
    </row>
    <row r="53" spans="1:10" ht="15" customHeight="1">
      <c r="A53" s="142" t="s">
        <v>62</v>
      </c>
      <c r="B53" s="388"/>
      <c r="C53" s="388"/>
      <c r="D53" s="388"/>
      <c r="E53" s="388"/>
      <c r="F53" s="388"/>
      <c r="G53" s="388"/>
      <c r="H53" s="388"/>
      <c r="I53" s="388"/>
      <c r="J53" s="210"/>
    </row>
    <row r="54" spans="1:11" ht="15" customHeight="1">
      <c r="A54" s="142" t="s">
        <v>63</v>
      </c>
      <c r="B54" s="388"/>
      <c r="C54" s="399"/>
      <c r="D54" s="143"/>
      <c r="E54" s="399"/>
      <c r="F54" s="143"/>
      <c r="G54" s="406" t="s">
        <v>64</v>
      </c>
      <c r="H54" s="389"/>
      <c r="I54" s="409"/>
      <c r="J54" s="210"/>
      <c r="K54" s="232"/>
    </row>
    <row r="55" spans="1:10" ht="15" customHeight="1">
      <c r="A55" s="142" t="s">
        <v>157</v>
      </c>
      <c r="B55" s="388"/>
      <c r="C55" s="399"/>
      <c r="D55" s="143"/>
      <c r="E55" s="399"/>
      <c r="F55" s="143"/>
      <c r="G55" s="103"/>
      <c r="H55" s="407" t="s">
        <v>66</v>
      </c>
      <c r="I55" s="408"/>
      <c r="J55" s="210"/>
    </row>
    <row r="56" spans="1:10" ht="15" customHeight="1">
      <c r="A56" s="142" t="s">
        <v>158</v>
      </c>
      <c r="B56" s="388"/>
      <c r="C56" s="399"/>
      <c r="D56" s="143"/>
      <c r="E56" s="399"/>
      <c r="F56" s="143"/>
      <c r="G56" s="405"/>
      <c r="H56" s="389"/>
      <c r="I56" s="408"/>
      <c r="J56" s="210"/>
    </row>
    <row r="57" spans="1:10" ht="15" customHeight="1">
      <c r="A57" s="142" t="s">
        <v>159</v>
      </c>
      <c r="B57" s="388"/>
      <c r="C57" s="399"/>
      <c r="D57" s="143"/>
      <c r="E57" s="399"/>
      <c r="F57" s="143"/>
      <c r="G57" s="405"/>
      <c r="H57" s="389"/>
      <c r="I57" s="408"/>
      <c r="J57" s="210"/>
    </row>
    <row r="58" spans="1:10" ht="15" customHeight="1">
      <c r="A58" s="103"/>
      <c r="B58" s="388"/>
      <c r="C58" s="399"/>
      <c r="D58" s="103"/>
      <c r="E58" s="399"/>
      <c r="F58" s="103"/>
      <c r="G58" s="399"/>
      <c r="H58" s="391"/>
      <c r="I58" s="391"/>
      <c r="J58" s="203"/>
    </row>
    <row r="59" spans="1:10" ht="15" customHeight="1">
      <c r="A59" s="103"/>
      <c r="B59" s="388"/>
      <c r="C59" s="399"/>
      <c r="D59" s="103"/>
      <c r="E59" s="399"/>
      <c r="F59" s="103"/>
      <c r="G59" s="399"/>
      <c r="H59" s="391"/>
      <c r="I59" s="391"/>
      <c r="J59" s="203"/>
    </row>
    <row r="60" spans="1:10" ht="15" customHeight="1">
      <c r="A60" s="103"/>
      <c r="B60" s="388"/>
      <c r="C60" s="399"/>
      <c r="D60" s="103"/>
      <c r="E60" s="399"/>
      <c r="F60" s="103"/>
      <c r="G60" s="399"/>
      <c r="H60" s="391"/>
      <c r="I60" s="391"/>
      <c r="J60" s="309"/>
    </row>
    <row r="61" spans="1:10" ht="15" customHeight="1">
      <c r="A61" s="103"/>
      <c r="B61" s="388"/>
      <c r="C61" s="399"/>
      <c r="D61" s="103"/>
      <c r="E61" s="399"/>
      <c r="F61" s="103"/>
      <c r="G61" s="399"/>
      <c r="H61" s="391"/>
      <c r="I61" s="391"/>
      <c r="J61" s="309"/>
    </row>
    <row r="62" spans="1:9" ht="15" customHeight="1">
      <c r="A62" s="103"/>
      <c r="B62" s="388"/>
      <c r="C62" s="399"/>
      <c r="D62" s="103"/>
      <c r="E62" s="399"/>
      <c r="F62" s="103"/>
      <c r="G62" s="399"/>
      <c r="H62" s="391"/>
      <c r="I62" s="391"/>
    </row>
    <row r="63" spans="1:9" ht="15" customHeight="1">
      <c r="A63" s="103"/>
      <c r="B63" s="388"/>
      <c r="C63" s="399"/>
      <c r="D63" s="103"/>
      <c r="E63" s="399"/>
      <c r="F63" s="103"/>
      <c r="G63" s="399"/>
      <c r="H63" s="391"/>
      <c r="I63" s="391"/>
    </row>
    <row r="64" spans="1:9" ht="15" customHeight="1">
      <c r="A64" s="103"/>
      <c r="B64" s="388"/>
      <c r="C64" s="399"/>
      <c r="D64" s="103"/>
      <c r="E64" s="399"/>
      <c r="F64" s="103"/>
      <c r="G64" s="399"/>
      <c r="H64" s="391"/>
      <c r="I64" s="391"/>
    </row>
    <row r="65" spans="1:9" ht="1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5" customHeight="1">
      <c r="A72" s="103"/>
      <c r="B72" s="388"/>
      <c r="C72" s="399"/>
      <c r="D72" s="103"/>
      <c r="E72" s="399"/>
      <c r="F72" s="103"/>
      <c r="G72" s="399"/>
      <c r="H72" s="391"/>
      <c r="I72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19" sqref="C19"/>
    </sheetView>
  </sheetViews>
  <sheetFormatPr defaultColWidth="8.8515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10.71093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5.75" customHeight="1">
      <c r="A1" s="105" t="s">
        <v>424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5.75" customHeight="1">
      <c r="A2" s="111" t="s">
        <v>459</v>
      </c>
      <c r="B2" s="106"/>
      <c r="C2" s="107"/>
      <c r="D2" s="106"/>
      <c r="E2" s="107"/>
      <c r="F2" s="106"/>
      <c r="G2" s="108"/>
      <c r="H2" s="109"/>
      <c r="I2" s="110"/>
      <c r="J2" s="103"/>
    </row>
    <row r="3" spans="1:10" ht="15.75" customHeight="1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5.75" customHeight="1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5.75" customHeight="1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5.75" customHeight="1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5.75" customHeight="1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5.75" customHeight="1">
      <c r="A8" s="114" t="s">
        <v>460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5.75" customHeight="1">
      <c r="A9" s="114"/>
      <c r="B9" s="115"/>
      <c r="C9" s="116" t="s">
        <v>461</v>
      </c>
      <c r="D9" s="115"/>
      <c r="E9" s="116"/>
      <c r="F9" s="115"/>
      <c r="G9" s="117"/>
      <c r="H9" s="118"/>
      <c r="I9" s="119"/>
      <c r="J9" s="103"/>
    </row>
    <row r="10" spans="1:10" ht="15.75" customHeight="1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5.75" customHeight="1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5.75" customHeight="1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5.75" customHeight="1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5.75" customHeight="1">
      <c r="A14" s="126" t="s">
        <v>89</v>
      </c>
      <c r="B14" s="127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124" t="s">
        <v>35</v>
      </c>
      <c r="I14" s="120" t="s">
        <v>85</v>
      </c>
      <c r="J14" s="103"/>
    </row>
    <row r="15" spans="1:10" ht="15.75" customHeight="1">
      <c r="A15" s="131" t="s">
        <v>347</v>
      </c>
      <c r="B15" s="132">
        <v>5</v>
      </c>
      <c r="C15" s="133">
        <v>248.5</v>
      </c>
      <c r="D15" s="132">
        <v>0</v>
      </c>
      <c r="E15" s="133">
        <v>0</v>
      </c>
      <c r="F15" s="132">
        <v>5</v>
      </c>
      <c r="G15" s="133">
        <v>248.5</v>
      </c>
      <c r="H15" s="134">
        <v>68337.5</v>
      </c>
      <c r="I15" s="134">
        <v>275</v>
      </c>
      <c r="J15" s="103"/>
    </row>
    <row r="16" spans="1:10" ht="15.75" customHeight="1">
      <c r="A16" s="131" t="s">
        <v>36</v>
      </c>
      <c r="B16" s="132">
        <v>221</v>
      </c>
      <c r="C16" s="133">
        <v>11036.5</v>
      </c>
      <c r="D16" s="132">
        <v>29</v>
      </c>
      <c r="E16" s="133">
        <v>1446.9</v>
      </c>
      <c r="F16" s="132">
        <v>250</v>
      </c>
      <c r="G16" s="133">
        <v>12483.4</v>
      </c>
      <c r="H16" s="134" t="s">
        <v>462</v>
      </c>
      <c r="I16" s="134">
        <v>249.03</v>
      </c>
      <c r="J16" s="103"/>
    </row>
    <row r="17" spans="1:10" ht="15.75" customHeight="1">
      <c r="A17" s="131" t="s">
        <v>132</v>
      </c>
      <c r="B17" s="132">
        <v>20</v>
      </c>
      <c r="C17" s="133">
        <v>997</v>
      </c>
      <c r="D17" s="132">
        <v>4</v>
      </c>
      <c r="E17" s="133">
        <v>199.5</v>
      </c>
      <c r="F17" s="132">
        <v>24</v>
      </c>
      <c r="G17" s="133">
        <v>1196.5</v>
      </c>
      <c r="H17" s="134" t="s">
        <v>463</v>
      </c>
      <c r="I17" s="134">
        <v>284.33</v>
      </c>
      <c r="J17" s="103"/>
    </row>
    <row r="18" spans="1:10" ht="15.75" customHeight="1">
      <c r="A18" s="131" t="s">
        <v>213</v>
      </c>
      <c r="B18" s="132">
        <v>20</v>
      </c>
      <c r="C18" s="133">
        <v>999</v>
      </c>
      <c r="D18" s="132">
        <v>10</v>
      </c>
      <c r="E18" s="133">
        <v>499</v>
      </c>
      <c r="F18" s="132">
        <v>30</v>
      </c>
      <c r="G18" s="133">
        <v>1498</v>
      </c>
      <c r="H18" s="134" t="s">
        <v>464</v>
      </c>
      <c r="I18" s="134">
        <v>231.84</v>
      </c>
      <c r="J18" s="103"/>
    </row>
    <row r="19" spans="1:10" ht="15.75" customHeight="1">
      <c r="A19" s="131" t="s">
        <v>170</v>
      </c>
      <c r="B19" s="104"/>
      <c r="C19" s="133">
        <v>0</v>
      </c>
      <c r="D19" s="132">
        <v>20</v>
      </c>
      <c r="E19" s="133">
        <v>998.4</v>
      </c>
      <c r="F19" s="132">
        <v>20</v>
      </c>
      <c r="G19" s="133">
        <v>998.4</v>
      </c>
      <c r="H19" s="134" t="s">
        <v>465</v>
      </c>
      <c r="I19" s="134">
        <v>201.5</v>
      </c>
      <c r="J19" s="103"/>
    </row>
    <row r="20" spans="1:10" ht="15.75" customHeight="1">
      <c r="A20" s="131" t="s">
        <v>260</v>
      </c>
      <c r="B20" s="132">
        <v>40</v>
      </c>
      <c r="C20" s="133">
        <v>1995.5</v>
      </c>
      <c r="D20" s="132">
        <v>0</v>
      </c>
      <c r="E20" s="133">
        <v>0</v>
      </c>
      <c r="F20" s="132">
        <v>40</v>
      </c>
      <c r="G20" s="133">
        <v>1995.5</v>
      </c>
      <c r="H20" s="134" t="s">
        <v>466</v>
      </c>
      <c r="I20" s="134">
        <v>196</v>
      </c>
      <c r="J20" s="103"/>
    </row>
    <row r="21" spans="1:11" ht="15.75" customHeight="1">
      <c r="A21" s="131" t="s">
        <v>41</v>
      </c>
      <c r="B21" s="132">
        <f>37+5</f>
        <v>42</v>
      </c>
      <c r="C21" s="133">
        <f>1845.5+250</f>
        <v>2095.5</v>
      </c>
      <c r="D21" s="132">
        <v>0</v>
      </c>
      <c r="E21" s="133">
        <v>0</v>
      </c>
      <c r="F21" s="132">
        <f>37+5</f>
        <v>42</v>
      </c>
      <c r="G21" s="133">
        <f>1845.5+250</f>
        <v>2095.5</v>
      </c>
      <c r="H21" s="134">
        <f>468824+49500</f>
        <v>518324</v>
      </c>
      <c r="I21" s="134">
        <f>H21/G21</f>
        <v>247.35099021713194</v>
      </c>
      <c r="J21" s="103"/>
      <c r="K21" s="232"/>
    </row>
    <row r="22" spans="1:10" ht="15.75" customHeight="1">
      <c r="A22" s="131" t="s">
        <v>42</v>
      </c>
      <c r="B22" s="132">
        <v>30</v>
      </c>
      <c r="C22" s="133">
        <v>1498.5</v>
      </c>
      <c r="D22" s="132">
        <v>15</v>
      </c>
      <c r="E22" s="133">
        <v>748.7</v>
      </c>
      <c r="F22" s="132">
        <v>45</v>
      </c>
      <c r="G22" s="133">
        <v>2247.2</v>
      </c>
      <c r="H22" s="134" t="s">
        <v>467</v>
      </c>
      <c r="I22" s="134">
        <v>198.67</v>
      </c>
      <c r="J22" s="103"/>
    </row>
    <row r="23" spans="1:10" ht="15.75" customHeight="1">
      <c r="A23" s="131" t="s">
        <v>43</v>
      </c>
      <c r="B23" s="132">
        <v>195</v>
      </c>
      <c r="C23" s="133">
        <v>9738</v>
      </c>
      <c r="D23" s="132">
        <v>60</v>
      </c>
      <c r="E23" s="133">
        <v>2994.2</v>
      </c>
      <c r="F23" s="132">
        <v>255</v>
      </c>
      <c r="G23" s="133">
        <v>12732.2</v>
      </c>
      <c r="H23" s="134" t="s">
        <v>468</v>
      </c>
      <c r="I23" s="134">
        <v>192.04</v>
      </c>
      <c r="J23" s="103"/>
    </row>
    <row r="24" spans="1:10" ht="15.75" customHeight="1">
      <c r="A24" s="131" t="s">
        <v>45</v>
      </c>
      <c r="B24" s="104"/>
      <c r="C24" s="133">
        <v>0</v>
      </c>
      <c r="D24" s="132">
        <v>8</v>
      </c>
      <c r="E24" s="133">
        <v>399</v>
      </c>
      <c r="F24" s="132">
        <v>8</v>
      </c>
      <c r="G24" s="133">
        <v>399</v>
      </c>
      <c r="H24" s="134" t="s">
        <v>469</v>
      </c>
      <c r="I24" s="134">
        <v>278.82</v>
      </c>
      <c r="J24" s="103"/>
    </row>
    <row r="25" spans="1:10" ht="15.75" customHeight="1">
      <c r="A25" s="131" t="s">
        <v>67</v>
      </c>
      <c r="B25" s="132">
        <v>20</v>
      </c>
      <c r="C25" s="133">
        <v>998.5</v>
      </c>
      <c r="D25" s="132">
        <v>0</v>
      </c>
      <c r="E25" s="133">
        <v>0</v>
      </c>
      <c r="F25" s="132">
        <v>20</v>
      </c>
      <c r="G25" s="133">
        <v>998.5</v>
      </c>
      <c r="H25" s="134" t="s">
        <v>470</v>
      </c>
      <c r="I25" s="134">
        <v>200.5</v>
      </c>
      <c r="J25" s="103"/>
    </row>
    <row r="26" spans="1:10" ht="15.75" customHeight="1">
      <c r="A26" s="131" t="s">
        <v>55</v>
      </c>
      <c r="B26" s="132">
        <v>20</v>
      </c>
      <c r="C26" s="133">
        <v>998.5</v>
      </c>
      <c r="D26" s="132">
        <v>0</v>
      </c>
      <c r="E26" s="133">
        <v>0</v>
      </c>
      <c r="F26" s="132">
        <v>20</v>
      </c>
      <c r="G26" s="133">
        <v>998.5</v>
      </c>
      <c r="H26" s="134" t="s">
        <v>471</v>
      </c>
      <c r="I26" s="134">
        <v>159.56</v>
      </c>
      <c r="J26" s="103"/>
    </row>
    <row r="27" spans="1:10" ht="15.75" customHeight="1">
      <c r="A27" s="131" t="s">
        <v>69</v>
      </c>
      <c r="B27" s="132">
        <v>30</v>
      </c>
      <c r="C27" s="133">
        <v>1497</v>
      </c>
      <c r="D27" s="132">
        <v>0</v>
      </c>
      <c r="E27" s="133">
        <v>0</v>
      </c>
      <c r="F27" s="132">
        <v>30</v>
      </c>
      <c r="G27" s="133">
        <v>1497</v>
      </c>
      <c r="H27" s="134" t="s">
        <v>472</v>
      </c>
      <c r="I27" s="134">
        <v>197.01</v>
      </c>
      <c r="J27" s="103"/>
    </row>
    <row r="28" spans="1:10" ht="15.75" customHeight="1">
      <c r="A28" s="131" t="s">
        <v>230</v>
      </c>
      <c r="B28" s="132">
        <v>10</v>
      </c>
      <c r="C28" s="133">
        <v>499.5</v>
      </c>
      <c r="D28" s="132">
        <v>0</v>
      </c>
      <c r="E28" s="133">
        <v>0</v>
      </c>
      <c r="F28" s="132">
        <v>10</v>
      </c>
      <c r="G28" s="133">
        <v>499.5</v>
      </c>
      <c r="H28" s="134">
        <v>97402.5</v>
      </c>
      <c r="I28" s="134">
        <v>195</v>
      </c>
      <c r="J28" s="103"/>
    </row>
    <row r="29" spans="1:10" ht="15.75" customHeight="1">
      <c r="A29" s="131" t="s">
        <v>46</v>
      </c>
      <c r="B29" s="132">
        <v>105</v>
      </c>
      <c r="C29" s="133">
        <v>5235</v>
      </c>
      <c r="D29" s="132">
        <v>20</v>
      </c>
      <c r="E29" s="133">
        <v>998.4</v>
      </c>
      <c r="F29" s="132">
        <v>125</v>
      </c>
      <c r="G29" s="133">
        <v>6233.4</v>
      </c>
      <c r="H29" s="134" t="s">
        <v>473</v>
      </c>
      <c r="I29" s="134">
        <v>192.4</v>
      </c>
      <c r="J29" s="103"/>
    </row>
    <row r="30" spans="1:10" ht="15.75" customHeight="1">
      <c r="A30" s="131" t="s">
        <v>47</v>
      </c>
      <c r="B30" s="132">
        <v>40</v>
      </c>
      <c r="C30" s="133">
        <v>1995.5</v>
      </c>
      <c r="D30" s="132">
        <v>0</v>
      </c>
      <c r="E30" s="133">
        <v>0</v>
      </c>
      <c r="F30" s="132">
        <v>40</v>
      </c>
      <c r="G30" s="133">
        <v>1995.5</v>
      </c>
      <c r="H30" s="134" t="s">
        <v>474</v>
      </c>
      <c r="I30" s="134">
        <v>179.77</v>
      </c>
      <c r="J30" s="103"/>
    </row>
    <row r="31" spans="1:10" ht="15.75" customHeight="1">
      <c r="A31" s="131" t="s">
        <v>194</v>
      </c>
      <c r="B31" s="132">
        <v>10</v>
      </c>
      <c r="C31" s="133">
        <v>499</v>
      </c>
      <c r="D31" s="132">
        <v>4</v>
      </c>
      <c r="E31" s="133">
        <v>199.5</v>
      </c>
      <c r="F31" s="132">
        <v>14</v>
      </c>
      <c r="G31" s="133">
        <v>698.5</v>
      </c>
      <c r="H31" s="134" t="s">
        <v>475</v>
      </c>
      <c r="I31" s="134">
        <v>183.9</v>
      </c>
      <c r="J31" s="103"/>
    </row>
    <row r="32" spans="1:10" ht="15.75" customHeight="1">
      <c r="A32" s="131" t="s">
        <v>476</v>
      </c>
      <c r="B32" s="132">
        <v>10</v>
      </c>
      <c r="C32" s="133">
        <v>498.5</v>
      </c>
      <c r="D32" s="132">
        <v>0</v>
      </c>
      <c r="E32" s="133">
        <v>0</v>
      </c>
      <c r="F32" s="132">
        <v>10</v>
      </c>
      <c r="G32" s="133">
        <v>498.5</v>
      </c>
      <c r="H32" s="134" t="s">
        <v>477</v>
      </c>
      <c r="I32" s="134">
        <v>294</v>
      </c>
      <c r="J32" s="103"/>
    </row>
    <row r="33" spans="1:10" ht="15.75" customHeight="1">
      <c r="A33" s="131" t="s">
        <v>50</v>
      </c>
      <c r="B33" s="104"/>
      <c r="C33" s="133">
        <v>0</v>
      </c>
      <c r="D33" s="132">
        <v>10</v>
      </c>
      <c r="E33" s="133">
        <v>499</v>
      </c>
      <c r="F33" s="132">
        <v>10</v>
      </c>
      <c r="G33" s="133">
        <v>499</v>
      </c>
      <c r="H33" s="134">
        <v>57884</v>
      </c>
      <c r="I33" s="134">
        <v>116</v>
      </c>
      <c r="J33" s="103"/>
    </row>
    <row r="34" spans="1:10" ht="15.75" customHeight="1">
      <c r="A34" s="131" t="s">
        <v>51</v>
      </c>
      <c r="B34" s="104"/>
      <c r="C34" s="133">
        <v>0</v>
      </c>
      <c r="D34" s="132">
        <v>10</v>
      </c>
      <c r="E34" s="133">
        <v>499.2</v>
      </c>
      <c r="F34" s="132">
        <v>10</v>
      </c>
      <c r="G34" s="133">
        <v>499.2</v>
      </c>
      <c r="H34" s="134" t="s">
        <v>478</v>
      </c>
      <c r="I34" s="134">
        <v>236</v>
      </c>
      <c r="J34" s="103"/>
    </row>
    <row r="35" spans="1:10" ht="15.75" customHeight="1">
      <c r="A35" s="131" t="s">
        <v>52</v>
      </c>
      <c r="B35" s="132">
        <v>26</v>
      </c>
      <c r="C35" s="133">
        <v>1298.5</v>
      </c>
      <c r="D35" s="132">
        <v>0</v>
      </c>
      <c r="E35" s="133">
        <v>0</v>
      </c>
      <c r="F35" s="132">
        <v>26</v>
      </c>
      <c r="G35" s="133">
        <v>1298.5</v>
      </c>
      <c r="H35" s="134" t="s">
        <v>479</v>
      </c>
      <c r="I35" s="134">
        <v>184.89</v>
      </c>
      <c r="J35" s="103"/>
    </row>
    <row r="36" spans="1:10" ht="15.75" customHeight="1">
      <c r="A36" s="131" t="s">
        <v>281</v>
      </c>
      <c r="B36" s="132">
        <v>30</v>
      </c>
      <c r="C36" s="133">
        <v>1498.5</v>
      </c>
      <c r="D36" s="132">
        <v>0</v>
      </c>
      <c r="E36" s="133">
        <v>0</v>
      </c>
      <c r="F36" s="132">
        <v>30</v>
      </c>
      <c r="G36" s="133">
        <v>1498.5</v>
      </c>
      <c r="H36" s="134" t="s">
        <v>480</v>
      </c>
      <c r="I36" s="134">
        <v>237.03</v>
      </c>
      <c r="J36" s="103"/>
    </row>
    <row r="37" spans="1:10" ht="15.75" customHeight="1">
      <c r="A37" s="131" t="s">
        <v>149</v>
      </c>
      <c r="B37" s="132">
        <v>50</v>
      </c>
      <c r="C37" s="133">
        <v>2492.5</v>
      </c>
      <c r="D37" s="132">
        <v>0</v>
      </c>
      <c r="E37" s="133">
        <v>0</v>
      </c>
      <c r="F37" s="132">
        <v>50</v>
      </c>
      <c r="G37" s="133">
        <v>2492.5</v>
      </c>
      <c r="H37" s="134" t="s">
        <v>481</v>
      </c>
      <c r="I37" s="134">
        <v>105.6</v>
      </c>
      <c r="J37" s="103"/>
    </row>
    <row r="38" spans="1:10" ht="15.75" customHeight="1">
      <c r="A38" s="131" t="s">
        <v>198</v>
      </c>
      <c r="B38" s="104"/>
      <c r="C38" s="133">
        <v>0</v>
      </c>
      <c r="D38" s="132">
        <v>80</v>
      </c>
      <c r="E38" s="133">
        <v>3993.6</v>
      </c>
      <c r="F38" s="132">
        <v>80</v>
      </c>
      <c r="G38" s="133">
        <v>3993.6</v>
      </c>
      <c r="H38" s="134" t="s">
        <v>482</v>
      </c>
      <c r="I38" s="134">
        <v>217.25</v>
      </c>
      <c r="J38" s="103"/>
    </row>
    <row r="39" spans="1:10" ht="15.75" customHeight="1">
      <c r="A39" s="131" t="s">
        <v>374</v>
      </c>
      <c r="B39" s="132">
        <v>21</v>
      </c>
      <c r="C39" s="133">
        <v>1048.5</v>
      </c>
      <c r="D39" s="132">
        <v>0</v>
      </c>
      <c r="E39" s="133">
        <v>0</v>
      </c>
      <c r="F39" s="132">
        <v>21</v>
      </c>
      <c r="G39" s="133">
        <v>1048.5</v>
      </c>
      <c r="H39" s="134" t="s">
        <v>483</v>
      </c>
      <c r="I39" s="134">
        <v>280</v>
      </c>
      <c r="J39" s="103"/>
    </row>
    <row r="40" spans="1:10" ht="15.75" customHeight="1">
      <c r="A40" s="131" t="s">
        <v>53</v>
      </c>
      <c r="B40" s="132">
        <v>20</v>
      </c>
      <c r="C40" s="133">
        <v>997</v>
      </c>
      <c r="D40" s="132">
        <v>5</v>
      </c>
      <c r="E40" s="133">
        <v>249.2</v>
      </c>
      <c r="F40" s="132">
        <v>25</v>
      </c>
      <c r="G40" s="133">
        <v>1246.2</v>
      </c>
      <c r="H40" s="134" t="s">
        <v>484</v>
      </c>
      <c r="I40" s="134">
        <v>196.2</v>
      </c>
      <c r="J40" s="103"/>
    </row>
    <row r="41" spans="1:10" ht="15.75" customHeight="1">
      <c r="A41" s="131" t="s">
        <v>54</v>
      </c>
      <c r="B41" s="104"/>
      <c r="C41" s="133">
        <v>0</v>
      </c>
      <c r="D41" s="132">
        <v>22</v>
      </c>
      <c r="E41" s="133">
        <v>1097.4</v>
      </c>
      <c r="F41" s="132">
        <v>22</v>
      </c>
      <c r="G41" s="133">
        <v>1097.4</v>
      </c>
      <c r="H41" s="134" t="s">
        <v>485</v>
      </c>
      <c r="I41" s="134">
        <v>273.16</v>
      </c>
      <c r="J41" s="103"/>
    </row>
    <row r="42" spans="1:10" ht="15.75" customHeight="1">
      <c r="A42" s="131" t="s">
        <v>379</v>
      </c>
      <c r="B42" s="132">
        <v>55</v>
      </c>
      <c r="C42" s="133">
        <v>2745.5</v>
      </c>
      <c r="D42" s="132">
        <v>0</v>
      </c>
      <c r="E42" s="133">
        <v>0</v>
      </c>
      <c r="F42" s="132">
        <v>55</v>
      </c>
      <c r="G42" s="133">
        <v>2745.5</v>
      </c>
      <c r="H42" s="134" t="s">
        <v>486</v>
      </c>
      <c r="I42" s="134">
        <v>191.27</v>
      </c>
      <c r="J42" s="103"/>
    </row>
    <row r="43" spans="1:10" ht="15.75" customHeight="1">
      <c r="A43" s="131" t="s">
        <v>57</v>
      </c>
      <c r="B43" s="132">
        <v>30</v>
      </c>
      <c r="C43" s="133">
        <v>1495.5</v>
      </c>
      <c r="D43" s="132">
        <v>0</v>
      </c>
      <c r="E43" s="133">
        <v>0</v>
      </c>
      <c r="F43" s="132">
        <v>30</v>
      </c>
      <c r="G43" s="133">
        <v>1495.5</v>
      </c>
      <c r="H43" s="134" t="s">
        <v>487</v>
      </c>
      <c r="I43" s="134">
        <v>199.67</v>
      </c>
      <c r="J43" s="103"/>
    </row>
    <row r="44" spans="1:10" ht="15.75" customHeight="1">
      <c r="A44" s="131" t="s">
        <v>19</v>
      </c>
      <c r="B44" s="226">
        <v>1050</v>
      </c>
      <c r="C44" s="133">
        <v>52406</v>
      </c>
      <c r="D44" s="132">
        <v>297</v>
      </c>
      <c r="E44" s="133">
        <v>14822</v>
      </c>
      <c r="F44" s="226">
        <v>1347</v>
      </c>
      <c r="G44" s="133">
        <v>67228</v>
      </c>
      <c r="H44" s="134" t="s">
        <v>488</v>
      </c>
      <c r="I44" s="134">
        <v>210.13</v>
      </c>
      <c r="J44" s="103"/>
    </row>
    <row r="45" spans="1:10" ht="15.75" customHeight="1">
      <c r="A45" s="131"/>
      <c r="B45" s="230"/>
      <c r="C45" s="227"/>
      <c r="D45" s="231"/>
      <c r="E45" s="228"/>
      <c r="F45" s="230"/>
      <c r="G45" s="228"/>
      <c r="H45" s="134"/>
      <c r="I45" s="229"/>
      <c r="J45" s="103"/>
    </row>
    <row r="46" spans="1:10" ht="15.75" customHeight="1">
      <c r="A46" s="142" t="s">
        <v>62</v>
      </c>
      <c r="B46" s="143"/>
      <c r="C46" s="144"/>
      <c r="D46" s="143"/>
      <c r="E46" s="144"/>
      <c r="F46" s="143"/>
      <c r="G46" s="145"/>
      <c r="H46" s="139"/>
      <c r="I46" s="146"/>
      <c r="J46" s="103"/>
    </row>
    <row r="47" spans="1:10" ht="15.75" customHeight="1">
      <c r="A47" s="142" t="s">
        <v>63</v>
      </c>
      <c r="B47" s="143"/>
      <c r="C47" s="144"/>
      <c r="D47" s="143"/>
      <c r="E47" s="144"/>
      <c r="F47" s="143"/>
      <c r="G47" s="146" t="s">
        <v>64</v>
      </c>
      <c r="H47" s="139"/>
      <c r="I47" s="147"/>
      <c r="J47" s="103"/>
    </row>
    <row r="48" spans="1:10" ht="15.75" customHeight="1">
      <c r="A48" s="142" t="s">
        <v>157</v>
      </c>
      <c r="B48" s="143"/>
      <c r="C48" s="144"/>
      <c r="D48" s="143"/>
      <c r="E48" s="144"/>
      <c r="F48" s="143"/>
      <c r="G48" s="145"/>
      <c r="H48" s="139" t="s">
        <v>66</v>
      </c>
      <c r="I48" s="146"/>
      <c r="J48" s="103"/>
    </row>
    <row r="49" spans="1:10" ht="15.75" customHeight="1">
      <c r="A49" s="142" t="s">
        <v>158</v>
      </c>
      <c r="B49" s="143"/>
      <c r="C49" s="144"/>
      <c r="D49" s="143"/>
      <c r="E49" s="144"/>
      <c r="F49" s="143"/>
      <c r="G49" s="145"/>
      <c r="H49" s="139"/>
      <c r="I49" s="146"/>
      <c r="J49" s="103"/>
    </row>
    <row r="50" spans="1:10" ht="15.75" customHeight="1">
      <c r="A50" s="142" t="s">
        <v>159</v>
      </c>
      <c r="B50" s="143"/>
      <c r="C50" s="144"/>
      <c r="D50" s="143"/>
      <c r="E50" s="144"/>
      <c r="F50" s="143"/>
      <c r="G50" s="145"/>
      <c r="H50" s="139"/>
      <c r="I50" s="146"/>
      <c r="J50" s="103"/>
    </row>
  </sheetData>
  <sheetProtection/>
  <printOptions/>
  <pageMargins left="0.6" right="0.6" top="1.25" bottom="0.5" header="0.3" footer="0.3"/>
  <pageSetup horizontalDpi="600" verticalDpi="600" orientation="portrait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"/>
    </sheetView>
  </sheetViews>
  <sheetFormatPr defaultColWidth="8.8515625" defaultRowHeight="12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2" customHeight="1">
      <c r="A1" s="154" t="s">
        <v>424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2" customHeight="1">
      <c r="A2" s="160" t="s">
        <v>425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2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2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2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2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2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2" customHeight="1">
      <c r="A8" s="163" t="s">
        <v>426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2" customHeight="1">
      <c r="A9" s="163"/>
      <c r="B9" s="164"/>
      <c r="C9" s="165" t="s">
        <v>427</v>
      </c>
      <c r="D9" s="164"/>
      <c r="E9" s="165"/>
      <c r="F9" s="164"/>
      <c r="G9" s="166"/>
      <c r="H9" s="167"/>
      <c r="I9" s="168"/>
      <c r="J9" s="103"/>
    </row>
    <row r="10" spans="1:10" ht="12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2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2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2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2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2" customHeight="1">
      <c r="A15" s="219" t="s">
        <v>347</v>
      </c>
      <c r="B15" s="220">
        <v>10</v>
      </c>
      <c r="C15" s="221">
        <v>500</v>
      </c>
      <c r="D15" s="220">
        <v>0</v>
      </c>
      <c r="E15" s="222">
        <v>0</v>
      </c>
      <c r="F15" s="222">
        <v>10</v>
      </c>
      <c r="G15" s="222">
        <v>500</v>
      </c>
      <c r="H15" s="223" t="s">
        <v>428</v>
      </c>
      <c r="I15" s="224">
        <v>289</v>
      </c>
      <c r="J15" s="103"/>
    </row>
    <row r="16" spans="1:10" ht="12" customHeight="1">
      <c r="A16" s="219" t="s">
        <v>429</v>
      </c>
      <c r="B16" s="220">
        <v>253</v>
      </c>
      <c r="C16" s="221">
        <v>12632</v>
      </c>
      <c r="D16" s="220">
        <v>60</v>
      </c>
      <c r="E16" s="222">
        <v>2995.2</v>
      </c>
      <c r="F16" s="222">
        <v>313</v>
      </c>
      <c r="G16" s="222">
        <v>15627.2</v>
      </c>
      <c r="H16" s="223" t="s">
        <v>430</v>
      </c>
      <c r="I16" s="224">
        <v>220.59</v>
      </c>
      <c r="J16" s="103"/>
    </row>
    <row r="17" spans="1:10" ht="12" customHeight="1">
      <c r="A17" s="219" t="s">
        <v>132</v>
      </c>
      <c r="B17" s="220">
        <v>10</v>
      </c>
      <c r="C17" s="221">
        <v>498.5</v>
      </c>
      <c r="D17" s="220">
        <v>0</v>
      </c>
      <c r="E17" s="222">
        <v>0</v>
      </c>
      <c r="F17" s="222">
        <v>10</v>
      </c>
      <c r="G17" s="222">
        <v>498.5</v>
      </c>
      <c r="H17" s="223">
        <v>57826</v>
      </c>
      <c r="I17" s="224">
        <v>116</v>
      </c>
      <c r="J17" s="103"/>
    </row>
    <row r="18" spans="1:10" ht="12" customHeight="1">
      <c r="A18" s="219" t="s">
        <v>213</v>
      </c>
      <c r="B18" s="220">
        <v>20</v>
      </c>
      <c r="C18" s="221">
        <v>999</v>
      </c>
      <c r="D18" s="220">
        <v>0</v>
      </c>
      <c r="E18" s="222">
        <v>0</v>
      </c>
      <c r="F18" s="222">
        <v>20</v>
      </c>
      <c r="G18" s="222">
        <v>999</v>
      </c>
      <c r="H18" s="223" t="s">
        <v>431</v>
      </c>
      <c r="I18" s="224">
        <v>194.5</v>
      </c>
      <c r="J18" s="103"/>
    </row>
    <row r="19" spans="1:10" ht="12" customHeight="1">
      <c r="A19" s="219" t="s">
        <v>73</v>
      </c>
      <c r="B19" s="220">
        <v>10</v>
      </c>
      <c r="C19" s="221">
        <v>498.5</v>
      </c>
      <c r="D19" s="220">
        <v>0</v>
      </c>
      <c r="E19" s="222">
        <v>0</v>
      </c>
      <c r="F19" s="222">
        <v>10</v>
      </c>
      <c r="G19" s="222">
        <v>498.5</v>
      </c>
      <c r="H19" s="223" t="s">
        <v>432</v>
      </c>
      <c r="I19" s="224">
        <v>204</v>
      </c>
      <c r="J19" s="103"/>
    </row>
    <row r="20" spans="1:10" ht="12" customHeight="1">
      <c r="A20" s="219" t="s">
        <v>167</v>
      </c>
      <c r="B20" s="225"/>
      <c r="C20" s="221">
        <v>0</v>
      </c>
      <c r="D20" s="220">
        <v>10</v>
      </c>
      <c r="E20" s="222">
        <v>499.2</v>
      </c>
      <c r="F20" s="222">
        <v>10</v>
      </c>
      <c r="G20" s="222">
        <v>499.2</v>
      </c>
      <c r="H20" s="223" t="s">
        <v>433</v>
      </c>
      <c r="I20" s="224">
        <v>255</v>
      </c>
      <c r="J20" s="103"/>
    </row>
    <row r="21" spans="1:10" ht="12" customHeight="1">
      <c r="A21" s="219" t="s">
        <v>74</v>
      </c>
      <c r="B21" s="220">
        <v>50</v>
      </c>
      <c r="C21" s="221">
        <v>2497</v>
      </c>
      <c r="D21" s="220">
        <v>0</v>
      </c>
      <c r="E21" s="222">
        <v>0</v>
      </c>
      <c r="F21" s="222">
        <v>50</v>
      </c>
      <c r="G21" s="222">
        <v>2497</v>
      </c>
      <c r="H21" s="223" t="s">
        <v>434</v>
      </c>
      <c r="I21" s="224">
        <v>200.2</v>
      </c>
      <c r="J21" s="103"/>
    </row>
    <row r="22" spans="1:10" ht="12" customHeight="1">
      <c r="A22" s="219" t="s">
        <v>170</v>
      </c>
      <c r="B22" s="225"/>
      <c r="C22" s="221">
        <v>0</v>
      </c>
      <c r="D22" s="220">
        <v>50</v>
      </c>
      <c r="E22" s="222">
        <v>2496</v>
      </c>
      <c r="F22" s="222">
        <v>50</v>
      </c>
      <c r="G22" s="222">
        <v>2496</v>
      </c>
      <c r="H22" s="223" t="s">
        <v>435</v>
      </c>
      <c r="I22" s="224">
        <v>215</v>
      </c>
      <c r="J22" s="103"/>
    </row>
    <row r="23" spans="1:10" ht="12" customHeight="1">
      <c r="A23" s="219" t="s">
        <v>219</v>
      </c>
      <c r="B23" s="220">
        <v>20</v>
      </c>
      <c r="C23" s="221">
        <v>997</v>
      </c>
      <c r="D23" s="220">
        <v>0</v>
      </c>
      <c r="E23" s="222">
        <v>0</v>
      </c>
      <c r="F23" s="222">
        <v>20</v>
      </c>
      <c r="G23" s="222">
        <v>997</v>
      </c>
      <c r="H23" s="223" t="s">
        <v>436</v>
      </c>
      <c r="I23" s="224">
        <v>189</v>
      </c>
      <c r="J23" s="103"/>
    </row>
    <row r="24" spans="1:10" ht="12" customHeight="1">
      <c r="A24" s="219" t="s">
        <v>437</v>
      </c>
      <c r="B24" s="220">
        <v>18</v>
      </c>
      <c r="C24" s="221">
        <v>900</v>
      </c>
      <c r="D24" s="220">
        <v>0</v>
      </c>
      <c r="E24" s="222">
        <v>0</v>
      </c>
      <c r="F24" s="222">
        <v>18</v>
      </c>
      <c r="G24" s="222">
        <v>900</v>
      </c>
      <c r="H24" s="223" t="s">
        <v>438</v>
      </c>
      <c r="I24" s="224">
        <v>187</v>
      </c>
      <c r="J24" s="103"/>
    </row>
    <row r="25" spans="1:10" ht="12" customHeight="1">
      <c r="A25" s="219" t="s">
        <v>40</v>
      </c>
      <c r="B25" s="220">
        <v>5</v>
      </c>
      <c r="C25" s="221">
        <v>248.5</v>
      </c>
      <c r="D25" s="220">
        <v>0</v>
      </c>
      <c r="E25" s="222">
        <v>0</v>
      </c>
      <c r="F25" s="222">
        <v>5</v>
      </c>
      <c r="G25" s="222">
        <v>248.5</v>
      </c>
      <c r="H25" s="223">
        <v>49948.5</v>
      </c>
      <c r="I25" s="224">
        <v>201</v>
      </c>
      <c r="J25" s="103"/>
    </row>
    <row r="26" spans="1:10" ht="12" customHeight="1">
      <c r="A26" s="219" t="s">
        <v>41</v>
      </c>
      <c r="B26" s="220">
        <v>20</v>
      </c>
      <c r="C26" s="221">
        <v>998.5</v>
      </c>
      <c r="D26" s="220">
        <v>0</v>
      </c>
      <c r="E26" s="222">
        <v>0</v>
      </c>
      <c r="F26" s="222">
        <v>20</v>
      </c>
      <c r="G26" s="222">
        <v>998.5</v>
      </c>
      <c r="H26" s="223" t="s">
        <v>439</v>
      </c>
      <c r="I26" s="224">
        <v>290</v>
      </c>
      <c r="J26" s="103"/>
    </row>
    <row r="27" spans="1:10" ht="12" customHeight="1">
      <c r="A27" s="219" t="s">
        <v>42</v>
      </c>
      <c r="B27" s="220">
        <v>205</v>
      </c>
      <c r="C27" s="221">
        <v>10232</v>
      </c>
      <c r="D27" s="220">
        <v>25</v>
      </c>
      <c r="E27" s="222">
        <v>1247.9</v>
      </c>
      <c r="F27" s="222">
        <v>230</v>
      </c>
      <c r="G27" s="222">
        <v>11479.9</v>
      </c>
      <c r="H27" s="223" t="s">
        <v>440</v>
      </c>
      <c r="I27" s="224">
        <v>197.76</v>
      </c>
      <c r="J27" s="103"/>
    </row>
    <row r="28" spans="1:10" ht="12" customHeight="1">
      <c r="A28" s="219" t="s">
        <v>43</v>
      </c>
      <c r="B28" s="220">
        <v>555</v>
      </c>
      <c r="C28" s="221">
        <v>27682.5</v>
      </c>
      <c r="D28" s="220">
        <v>170</v>
      </c>
      <c r="E28" s="222">
        <v>8486</v>
      </c>
      <c r="F28" s="222">
        <v>725</v>
      </c>
      <c r="G28" s="222">
        <v>36168.5</v>
      </c>
      <c r="H28" s="223" t="s">
        <v>441</v>
      </c>
      <c r="I28" s="224">
        <v>203.98</v>
      </c>
      <c r="J28" s="103"/>
    </row>
    <row r="29" spans="1:10" ht="12" customHeight="1">
      <c r="A29" s="219" t="s">
        <v>44</v>
      </c>
      <c r="B29" s="220">
        <v>10</v>
      </c>
      <c r="C29" s="221">
        <v>498.5</v>
      </c>
      <c r="D29" s="220">
        <v>0</v>
      </c>
      <c r="E29" s="222">
        <v>0</v>
      </c>
      <c r="F29" s="222">
        <v>10</v>
      </c>
      <c r="G29" s="222">
        <v>498.5</v>
      </c>
      <c r="H29" s="223" t="s">
        <v>147</v>
      </c>
      <c r="I29" s="224">
        <v>218</v>
      </c>
      <c r="J29" s="103"/>
    </row>
    <row r="30" spans="1:10" ht="12" customHeight="1">
      <c r="A30" s="219" t="s">
        <v>45</v>
      </c>
      <c r="B30" s="220">
        <v>48</v>
      </c>
      <c r="C30" s="221">
        <v>2394</v>
      </c>
      <c r="D30" s="220">
        <v>0</v>
      </c>
      <c r="E30" s="222">
        <v>0</v>
      </c>
      <c r="F30" s="222">
        <v>48</v>
      </c>
      <c r="G30" s="222">
        <v>2394</v>
      </c>
      <c r="H30" s="223" t="s">
        <v>442</v>
      </c>
      <c r="I30" s="224">
        <v>243.7</v>
      </c>
      <c r="J30" s="103"/>
    </row>
    <row r="31" spans="1:10" ht="12" customHeight="1">
      <c r="A31" s="219" t="s">
        <v>67</v>
      </c>
      <c r="B31" s="220">
        <v>10</v>
      </c>
      <c r="C31" s="221">
        <v>500</v>
      </c>
      <c r="D31" s="220">
        <v>0</v>
      </c>
      <c r="E31" s="222">
        <v>0</v>
      </c>
      <c r="F31" s="222">
        <v>10</v>
      </c>
      <c r="G31" s="222">
        <v>500</v>
      </c>
      <c r="H31" s="223">
        <v>99500</v>
      </c>
      <c r="I31" s="224">
        <v>199</v>
      </c>
      <c r="J31" s="103"/>
    </row>
    <row r="32" spans="1:10" ht="12" customHeight="1">
      <c r="A32" s="219" t="s">
        <v>55</v>
      </c>
      <c r="B32" s="220">
        <v>23</v>
      </c>
      <c r="C32" s="221">
        <v>1150</v>
      </c>
      <c r="D32" s="220">
        <v>15</v>
      </c>
      <c r="E32" s="222">
        <v>748.7</v>
      </c>
      <c r="F32" s="222">
        <v>38</v>
      </c>
      <c r="G32" s="222">
        <v>1898.7</v>
      </c>
      <c r="H32" s="223" t="s">
        <v>443</v>
      </c>
      <c r="I32" s="224">
        <v>264.21</v>
      </c>
      <c r="J32" s="103"/>
    </row>
    <row r="33" spans="1:10" ht="12" customHeight="1">
      <c r="A33" s="219" t="s">
        <v>271</v>
      </c>
      <c r="B33" s="220">
        <v>22</v>
      </c>
      <c r="C33" s="221">
        <v>1098.5</v>
      </c>
      <c r="D33" s="220">
        <v>0</v>
      </c>
      <c r="E33" s="222">
        <v>0</v>
      </c>
      <c r="F33" s="222">
        <v>22</v>
      </c>
      <c r="G33" s="222">
        <v>1098.5</v>
      </c>
      <c r="H33" s="223" t="s">
        <v>444</v>
      </c>
      <c r="I33" s="224">
        <v>293.01</v>
      </c>
      <c r="J33" s="103"/>
    </row>
    <row r="34" spans="1:10" ht="12" customHeight="1">
      <c r="A34" s="219" t="s">
        <v>400</v>
      </c>
      <c r="B34" s="225"/>
      <c r="C34" s="221">
        <v>0</v>
      </c>
      <c r="D34" s="220">
        <v>2</v>
      </c>
      <c r="E34" s="222">
        <v>91</v>
      </c>
      <c r="F34" s="222">
        <v>2</v>
      </c>
      <c r="G34" s="222">
        <v>91</v>
      </c>
      <c r="H34" s="223">
        <v>16172.5</v>
      </c>
      <c r="I34" s="224">
        <v>177.72</v>
      </c>
      <c r="J34" s="103"/>
    </row>
    <row r="35" spans="1:10" ht="12" customHeight="1">
      <c r="A35" s="219" t="s">
        <v>187</v>
      </c>
      <c r="B35" s="220">
        <v>160</v>
      </c>
      <c r="C35" s="221">
        <v>7985</v>
      </c>
      <c r="D35" s="220">
        <v>10</v>
      </c>
      <c r="E35" s="222">
        <v>499.2</v>
      </c>
      <c r="F35" s="222">
        <v>170</v>
      </c>
      <c r="G35" s="222">
        <v>8484.2</v>
      </c>
      <c r="H35" s="223" t="s">
        <v>445</v>
      </c>
      <c r="I35" s="224">
        <v>191.71</v>
      </c>
      <c r="J35" s="103"/>
    </row>
    <row r="36" spans="1:10" ht="12" customHeight="1">
      <c r="A36" s="219" t="s">
        <v>69</v>
      </c>
      <c r="B36" s="220">
        <v>10</v>
      </c>
      <c r="C36" s="221">
        <v>498.5</v>
      </c>
      <c r="D36" s="220">
        <v>0</v>
      </c>
      <c r="E36" s="222">
        <v>0</v>
      </c>
      <c r="F36" s="222">
        <v>10</v>
      </c>
      <c r="G36" s="222">
        <v>498.5</v>
      </c>
      <c r="H36" s="223">
        <v>94715</v>
      </c>
      <c r="I36" s="224">
        <v>190</v>
      </c>
      <c r="J36" s="103"/>
    </row>
    <row r="37" spans="1:10" ht="12" customHeight="1">
      <c r="A37" s="219" t="s">
        <v>189</v>
      </c>
      <c r="B37" s="220">
        <v>10</v>
      </c>
      <c r="C37" s="221">
        <v>498.5</v>
      </c>
      <c r="D37" s="220">
        <v>0</v>
      </c>
      <c r="E37" s="222">
        <v>0</v>
      </c>
      <c r="F37" s="222">
        <v>10</v>
      </c>
      <c r="G37" s="222">
        <v>498.5</v>
      </c>
      <c r="H37" s="223">
        <v>64805</v>
      </c>
      <c r="I37" s="224">
        <v>130</v>
      </c>
      <c r="J37" s="103"/>
    </row>
    <row r="38" spans="1:10" ht="12" customHeight="1">
      <c r="A38" s="219" t="s">
        <v>230</v>
      </c>
      <c r="B38" s="220">
        <v>10</v>
      </c>
      <c r="C38" s="221">
        <v>498.5</v>
      </c>
      <c r="D38" s="220">
        <v>0</v>
      </c>
      <c r="E38" s="222">
        <v>0</v>
      </c>
      <c r="F38" s="222">
        <v>10</v>
      </c>
      <c r="G38" s="222">
        <v>498.5</v>
      </c>
      <c r="H38" s="223">
        <v>99700</v>
      </c>
      <c r="I38" s="224">
        <v>200</v>
      </c>
      <c r="J38" s="103"/>
    </row>
    <row r="39" spans="1:10" ht="12" customHeight="1">
      <c r="A39" s="219" t="s">
        <v>46</v>
      </c>
      <c r="B39" s="220">
        <v>415</v>
      </c>
      <c r="C39" s="221">
        <v>20693</v>
      </c>
      <c r="D39" s="220">
        <v>55</v>
      </c>
      <c r="E39" s="222">
        <v>2745.5</v>
      </c>
      <c r="F39" s="222">
        <v>470</v>
      </c>
      <c r="G39" s="222">
        <v>23438.5</v>
      </c>
      <c r="H39" s="223" t="s">
        <v>446</v>
      </c>
      <c r="I39" s="224">
        <v>198.75</v>
      </c>
      <c r="J39" s="103"/>
    </row>
    <row r="40" spans="1:10" ht="12" customHeight="1">
      <c r="A40" s="219" t="s">
        <v>47</v>
      </c>
      <c r="B40" s="220">
        <v>10</v>
      </c>
      <c r="C40" s="221">
        <v>500</v>
      </c>
      <c r="D40" s="220">
        <v>4</v>
      </c>
      <c r="E40" s="222">
        <v>199.5</v>
      </c>
      <c r="F40" s="222">
        <v>14</v>
      </c>
      <c r="G40" s="222">
        <v>699.5</v>
      </c>
      <c r="H40" s="223" t="s">
        <v>447</v>
      </c>
      <c r="I40" s="224">
        <v>185.87</v>
      </c>
      <c r="J40" s="103"/>
    </row>
    <row r="41" spans="1:10" ht="12" customHeight="1">
      <c r="A41" s="219" t="s">
        <v>68</v>
      </c>
      <c r="B41" s="220">
        <v>3</v>
      </c>
      <c r="C41" s="221">
        <v>21</v>
      </c>
      <c r="D41" s="220">
        <v>0</v>
      </c>
      <c r="E41" s="222">
        <v>0</v>
      </c>
      <c r="F41" s="222">
        <v>3</v>
      </c>
      <c r="G41" s="222">
        <v>21</v>
      </c>
      <c r="H41" s="223">
        <v>8820</v>
      </c>
      <c r="I41" s="224">
        <v>420</v>
      </c>
      <c r="J41" s="103"/>
    </row>
    <row r="42" spans="1:10" ht="12" customHeight="1">
      <c r="A42" s="219" t="s">
        <v>194</v>
      </c>
      <c r="B42" s="225"/>
      <c r="C42" s="221">
        <v>0</v>
      </c>
      <c r="D42" s="220">
        <v>24</v>
      </c>
      <c r="E42" s="222">
        <v>1197.9</v>
      </c>
      <c r="F42" s="222">
        <v>24</v>
      </c>
      <c r="G42" s="222">
        <v>1197.9</v>
      </c>
      <c r="H42" s="223" t="s">
        <v>448</v>
      </c>
      <c r="I42" s="224">
        <v>169.65</v>
      </c>
      <c r="J42" s="103"/>
    </row>
    <row r="43" spans="1:10" ht="12" customHeight="1">
      <c r="A43" s="219" t="s">
        <v>49</v>
      </c>
      <c r="B43" s="220">
        <v>10</v>
      </c>
      <c r="C43" s="221">
        <v>498.5</v>
      </c>
      <c r="D43" s="220">
        <v>0</v>
      </c>
      <c r="E43" s="222">
        <v>0</v>
      </c>
      <c r="F43" s="222">
        <v>10</v>
      </c>
      <c r="G43" s="222">
        <v>498.5</v>
      </c>
      <c r="H43" s="223" t="s">
        <v>353</v>
      </c>
      <c r="I43" s="224">
        <v>220</v>
      </c>
      <c r="J43" s="103"/>
    </row>
    <row r="44" spans="1:10" ht="12" customHeight="1">
      <c r="A44" s="219" t="s">
        <v>50</v>
      </c>
      <c r="B44" s="225"/>
      <c r="C44" s="221">
        <v>0</v>
      </c>
      <c r="D44" s="220">
        <v>33</v>
      </c>
      <c r="E44" s="222">
        <v>1647.2</v>
      </c>
      <c r="F44" s="222">
        <v>33</v>
      </c>
      <c r="G44" s="222">
        <v>1647.2</v>
      </c>
      <c r="H44" s="223" t="s">
        <v>449</v>
      </c>
      <c r="I44" s="224">
        <v>200.15</v>
      </c>
      <c r="J44" s="103"/>
    </row>
    <row r="45" spans="1:10" ht="12" customHeight="1">
      <c r="A45" s="219" t="s">
        <v>51</v>
      </c>
      <c r="B45" s="220">
        <v>10</v>
      </c>
      <c r="C45" s="221">
        <v>498.5</v>
      </c>
      <c r="D45" s="220">
        <v>0</v>
      </c>
      <c r="E45" s="222">
        <v>0</v>
      </c>
      <c r="F45" s="222">
        <v>10</v>
      </c>
      <c r="G45" s="222">
        <v>498.5</v>
      </c>
      <c r="H45" s="223" t="s">
        <v>450</v>
      </c>
      <c r="I45" s="224">
        <v>287</v>
      </c>
      <c r="J45" s="103"/>
    </row>
    <row r="46" spans="1:10" ht="12" customHeight="1">
      <c r="A46" s="219" t="s">
        <v>52</v>
      </c>
      <c r="B46" s="220">
        <v>20</v>
      </c>
      <c r="C46" s="221">
        <v>998.5</v>
      </c>
      <c r="D46" s="220">
        <v>0</v>
      </c>
      <c r="E46" s="222">
        <v>0</v>
      </c>
      <c r="F46" s="222">
        <v>20</v>
      </c>
      <c r="G46" s="222">
        <v>998.5</v>
      </c>
      <c r="H46" s="223" t="s">
        <v>451</v>
      </c>
      <c r="I46" s="224">
        <v>133</v>
      </c>
      <c r="J46" s="103"/>
    </row>
    <row r="47" spans="1:10" ht="12" customHeight="1">
      <c r="A47" s="219" t="s">
        <v>198</v>
      </c>
      <c r="B47" s="225"/>
      <c r="C47" s="221">
        <v>0</v>
      </c>
      <c r="D47" s="220">
        <v>160</v>
      </c>
      <c r="E47" s="222">
        <v>7986.6</v>
      </c>
      <c r="F47" s="222">
        <v>160</v>
      </c>
      <c r="G47" s="222">
        <v>7986.6</v>
      </c>
      <c r="H47" s="223" t="s">
        <v>452</v>
      </c>
      <c r="I47" s="224">
        <v>222.34</v>
      </c>
      <c r="J47" s="103"/>
    </row>
    <row r="48" spans="1:10" ht="12" customHeight="1">
      <c r="A48" s="219" t="s">
        <v>374</v>
      </c>
      <c r="B48" s="220">
        <v>25</v>
      </c>
      <c r="C48" s="221">
        <v>1250</v>
      </c>
      <c r="D48" s="220">
        <v>0</v>
      </c>
      <c r="E48" s="222">
        <v>0</v>
      </c>
      <c r="F48" s="222">
        <v>25</v>
      </c>
      <c r="G48" s="222">
        <v>1250</v>
      </c>
      <c r="H48" s="223" t="s">
        <v>453</v>
      </c>
      <c r="I48" s="224">
        <v>252.6</v>
      </c>
      <c r="J48" s="103"/>
    </row>
    <row r="49" spans="1:10" ht="12" customHeight="1">
      <c r="A49" s="219" t="s">
        <v>53</v>
      </c>
      <c r="B49" s="220">
        <f>75+2+30+160</f>
        <v>267</v>
      </c>
      <c r="C49" s="221">
        <f>3744+98.5+1497+7985</f>
        <v>13324.5</v>
      </c>
      <c r="D49" s="220">
        <v>0</v>
      </c>
      <c r="E49" s="222">
        <v>0</v>
      </c>
      <c r="F49" s="222">
        <f>75+2+30+160</f>
        <v>267</v>
      </c>
      <c r="G49" s="222">
        <f>3744+98.5+1497+7985</f>
        <v>13324.5</v>
      </c>
      <c r="H49" s="223">
        <f>809380.5+18419.5+230997.5+852836.5</f>
        <v>1911634</v>
      </c>
      <c r="I49" s="224">
        <f>H49/G49</f>
        <v>143.46759728320012</v>
      </c>
      <c r="J49" s="103"/>
    </row>
    <row r="50" spans="1:10" ht="12" customHeight="1">
      <c r="A50" s="219" t="s">
        <v>54</v>
      </c>
      <c r="B50" s="225"/>
      <c r="C50" s="221">
        <v>0</v>
      </c>
      <c r="D50" s="220">
        <v>18</v>
      </c>
      <c r="E50" s="222">
        <v>898.2</v>
      </c>
      <c r="F50" s="222">
        <v>18</v>
      </c>
      <c r="G50" s="222">
        <v>898.2</v>
      </c>
      <c r="H50" s="223" t="s">
        <v>454</v>
      </c>
      <c r="I50" s="224">
        <v>267.47</v>
      </c>
      <c r="J50" s="103"/>
    </row>
    <row r="51" spans="1:10" ht="12" customHeight="1">
      <c r="A51" s="219" t="s">
        <v>71</v>
      </c>
      <c r="B51" s="220">
        <v>30</v>
      </c>
      <c r="C51" s="221">
        <v>1495.5</v>
      </c>
      <c r="D51" s="220">
        <v>0</v>
      </c>
      <c r="E51" s="222">
        <v>0</v>
      </c>
      <c r="F51" s="222">
        <v>30</v>
      </c>
      <c r="G51" s="222">
        <v>1495.5</v>
      </c>
      <c r="H51" s="223" t="s">
        <v>386</v>
      </c>
      <c r="I51" s="224">
        <v>196</v>
      </c>
      <c r="J51" s="103"/>
    </row>
    <row r="52" spans="1:10" ht="12" customHeight="1">
      <c r="A52" s="219" t="s">
        <v>379</v>
      </c>
      <c r="B52" s="220">
        <v>185</v>
      </c>
      <c r="C52" s="221">
        <v>9242.5</v>
      </c>
      <c r="D52" s="220">
        <v>0</v>
      </c>
      <c r="E52" s="222">
        <v>0</v>
      </c>
      <c r="F52" s="222">
        <v>185</v>
      </c>
      <c r="G52" s="222">
        <v>9242.5</v>
      </c>
      <c r="H52" s="223" t="s">
        <v>455</v>
      </c>
      <c r="I52" s="224">
        <v>200.11</v>
      </c>
      <c r="J52" s="103"/>
    </row>
    <row r="53" spans="1:10" ht="12" customHeight="1">
      <c r="A53" s="219" t="s">
        <v>57</v>
      </c>
      <c r="B53" s="220">
        <v>10</v>
      </c>
      <c r="C53" s="221">
        <v>498.5</v>
      </c>
      <c r="D53" s="220">
        <v>0</v>
      </c>
      <c r="E53" s="222">
        <v>0</v>
      </c>
      <c r="F53" s="222">
        <v>10</v>
      </c>
      <c r="G53" s="222">
        <v>498.5</v>
      </c>
      <c r="H53" s="223" t="s">
        <v>135</v>
      </c>
      <c r="I53" s="224">
        <v>293</v>
      </c>
      <c r="J53" s="103"/>
    </row>
    <row r="54" spans="1:10" ht="12" customHeight="1">
      <c r="A54" s="219" t="s">
        <v>19</v>
      </c>
      <c r="B54" s="220">
        <v>2464</v>
      </c>
      <c r="C54" s="221" t="s">
        <v>456</v>
      </c>
      <c r="D54" s="220">
        <v>636</v>
      </c>
      <c r="E54" s="222">
        <v>31738.1</v>
      </c>
      <c r="F54" s="222">
        <v>3100</v>
      </c>
      <c r="G54" s="222" t="s">
        <v>457</v>
      </c>
      <c r="H54" s="223" t="s">
        <v>458</v>
      </c>
      <c r="I54" s="224">
        <v>201.98</v>
      </c>
      <c r="J54" s="103"/>
    </row>
    <row r="55" spans="1:10" ht="12" customHeight="1">
      <c r="A55" s="180"/>
      <c r="B55" s="211"/>
      <c r="C55" s="207"/>
      <c r="D55" s="208"/>
      <c r="E55" s="209"/>
      <c r="F55" s="211"/>
      <c r="G55" s="209"/>
      <c r="H55" s="185"/>
      <c r="I55" s="212"/>
      <c r="J55" s="103"/>
    </row>
    <row r="56" spans="1:10" ht="12" customHeight="1">
      <c r="A56" s="186" t="s">
        <v>62</v>
      </c>
      <c r="B56" s="187"/>
      <c r="C56" s="188"/>
      <c r="D56" s="187"/>
      <c r="E56" s="188"/>
      <c r="F56" s="187"/>
      <c r="G56" s="189"/>
      <c r="H56" s="190"/>
      <c r="I56" s="191"/>
      <c r="J56" s="103"/>
    </row>
    <row r="57" spans="1:10" ht="12" customHeight="1">
      <c r="A57" s="186" t="s">
        <v>63</v>
      </c>
      <c r="B57" s="187"/>
      <c r="C57" s="188"/>
      <c r="D57" s="187"/>
      <c r="E57" s="188"/>
      <c r="F57" s="187"/>
      <c r="G57" s="191" t="s">
        <v>64</v>
      </c>
      <c r="H57" s="190"/>
      <c r="I57" s="192"/>
      <c r="J57" s="103"/>
    </row>
    <row r="58" spans="1:10" ht="12" customHeight="1">
      <c r="A58" s="186" t="s">
        <v>157</v>
      </c>
      <c r="B58" s="187"/>
      <c r="C58" s="188"/>
      <c r="D58" s="187"/>
      <c r="E58" s="188"/>
      <c r="F58" s="187"/>
      <c r="G58" s="189"/>
      <c r="H58" s="190" t="s">
        <v>66</v>
      </c>
      <c r="I58" s="191"/>
      <c r="J58" s="103"/>
    </row>
    <row r="59" spans="1:10" ht="12" customHeight="1">
      <c r="A59" s="186" t="s">
        <v>158</v>
      </c>
      <c r="B59" s="187"/>
      <c r="C59" s="188"/>
      <c r="D59" s="187"/>
      <c r="E59" s="188"/>
      <c r="F59" s="187"/>
      <c r="G59" s="189"/>
      <c r="H59" s="190"/>
      <c r="I59" s="191"/>
      <c r="J59" s="103"/>
    </row>
    <row r="60" spans="1:10" ht="12" customHeight="1">
      <c r="A60" s="186" t="s">
        <v>159</v>
      </c>
      <c r="B60" s="187"/>
      <c r="C60" s="188"/>
      <c r="D60" s="187"/>
      <c r="E60" s="188"/>
      <c r="F60" s="187"/>
      <c r="G60" s="189"/>
      <c r="H60" s="190"/>
      <c r="I60" s="191"/>
      <c r="J60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4">
      <selection activeCell="A1" sqref="A1"/>
    </sheetView>
  </sheetViews>
  <sheetFormatPr defaultColWidth="8.8515625" defaultRowHeight="13.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3.5" customHeight="1">
      <c r="A1" s="154" t="s">
        <v>420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3.5" customHeight="1">
      <c r="A2" s="160" t="s">
        <v>421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3.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3.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3.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3.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3.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3.5" customHeight="1">
      <c r="A8" s="163" t="s">
        <v>422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3.5" customHeight="1">
      <c r="A9" s="163"/>
      <c r="B9" s="164"/>
      <c r="C9" s="165" t="s">
        <v>423</v>
      </c>
      <c r="D9" s="164"/>
      <c r="E9" s="165"/>
      <c r="F9" s="164"/>
      <c r="G9" s="166"/>
      <c r="H9" s="167"/>
      <c r="I9" s="168"/>
      <c r="J9" s="103"/>
    </row>
    <row r="10" spans="1:10" ht="13.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3.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3.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3.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3.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3.5" customHeight="1">
      <c r="A15" s="213" t="s">
        <v>347</v>
      </c>
      <c r="B15" s="214">
        <v>30</v>
      </c>
      <c r="C15" s="215">
        <v>1495.5</v>
      </c>
      <c r="D15" s="216">
        <v>0</v>
      </c>
      <c r="E15" s="217">
        <v>0</v>
      </c>
      <c r="F15" s="216">
        <v>30</v>
      </c>
      <c r="G15" s="215">
        <v>1495.5</v>
      </c>
      <c r="H15" s="158" t="s">
        <v>386</v>
      </c>
      <c r="I15" s="218">
        <v>196</v>
      </c>
      <c r="J15" s="103"/>
    </row>
    <row r="16" spans="1:10" ht="13.5" customHeight="1">
      <c r="A16" s="213" t="s">
        <v>36</v>
      </c>
      <c r="B16" s="214">
        <v>325</v>
      </c>
      <c r="C16" s="215">
        <v>16208</v>
      </c>
      <c r="D16" s="216">
        <v>49</v>
      </c>
      <c r="E16" s="217">
        <v>2445.3</v>
      </c>
      <c r="F16" s="216">
        <v>374</v>
      </c>
      <c r="G16" s="215">
        <v>18653.3</v>
      </c>
      <c r="H16" s="158" t="s">
        <v>387</v>
      </c>
      <c r="I16" s="218">
        <v>197.65</v>
      </c>
      <c r="J16" s="103"/>
    </row>
    <row r="17" spans="1:10" ht="13.5" customHeight="1">
      <c r="A17" s="213" t="s">
        <v>132</v>
      </c>
      <c r="B17" s="214">
        <v>20</v>
      </c>
      <c r="C17" s="215">
        <v>998.5</v>
      </c>
      <c r="D17" s="216">
        <v>30</v>
      </c>
      <c r="E17" s="217">
        <v>1497.6</v>
      </c>
      <c r="F17" s="216">
        <v>50</v>
      </c>
      <c r="G17" s="215">
        <v>2496.1</v>
      </c>
      <c r="H17" s="158" t="s">
        <v>388</v>
      </c>
      <c r="I17" s="218">
        <v>176.38</v>
      </c>
      <c r="J17" s="103"/>
    </row>
    <row r="18" spans="1:10" ht="13.5" customHeight="1">
      <c r="A18" s="213" t="s">
        <v>37</v>
      </c>
      <c r="B18" s="214">
        <v>24</v>
      </c>
      <c r="C18" s="215">
        <v>1200</v>
      </c>
      <c r="D18" s="216">
        <v>0</v>
      </c>
      <c r="E18" s="217">
        <v>0</v>
      </c>
      <c r="F18" s="216">
        <v>24</v>
      </c>
      <c r="G18" s="215">
        <v>1200</v>
      </c>
      <c r="H18" s="158" t="s">
        <v>389</v>
      </c>
      <c r="I18" s="218">
        <v>294.5</v>
      </c>
      <c r="J18" s="103"/>
    </row>
    <row r="19" spans="1:10" ht="13.5" customHeight="1">
      <c r="A19" s="213" t="s">
        <v>136</v>
      </c>
      <c r="B19" s="214">
        <v>21</v>
      </c>
      <c r="C19" s="215">
        <v>1047</v>
      </c>
      <c r="D19" s="216">
        <v>0</v>
      </c>
      <c r="E19" s="217">
        <v>0</v>
      </c>
      <c r="F19" s="216">
        <v>21</v>
      </c>
      <c r="G19" s="215">
        <v>1047</v>
      </c>
      <c r="H19" s="158" t="s">
        <v>390</v>
      </c>
      <c r="I19" s="218">
        <v>288.76</v>
      </c>
      <c r="J19" s="103"/>
    </row>
    <row r="20" spans="1:10" ht="13.5" customHeight="1">
      <c r="A20" s="213" t="s">
        <v>74</v>
      </c>
      <c r="B20" s="214">
        <v>40</v>
      </c>
      <c r="C20" s="215">
        <v>1994</v>
      </c>
      <c r="D20" s="216">
        <v>0</v>
      </c>
      <c r="E20" s="217">
        <v>0</v>
      </c>
      <c r="F20" s="216">
        <v>40</v>
      </c>
      <c r="G20" s="215">
        <v>1994</v>
      </c>
      <c r="H20" s="158" t="s">
        <v>391</v>
      </c>
      <c r="I20" s="218">
        <v>196</v>
      </c>
      <c r="J20" s="103"/>
    </row>
    <row r="21" spans="1:10" ht="13.5" customHeight="1">
      <c r="A21" s="213" t="s">
        <v>170</v>
      </c>
      <c r="B21" s="214"/>
      <c r="C21" s="215">
        <v>0</v>
      </c>
      <c r="D21" s="216">
        <v>40</v>
      </c>
      <c r="E21" s="217">
        <v>1996.8</v>
      </c>
      <c r="F21" s="216">
        <v>40</v>
      </c>
      <c r="G21" s="215">
        <v>1996.8</v>
      </c>
      <c r="H21" s="158" t="s">
        <v>392</v>
      </c>
      <c r="I21" s="218">
        <v>220.5</v>
      </c>
      <c r="J21" s="103"/>
    </row>
    <row r="22" spans="1:10" ht="13.5" customHeight="1">
      <c r="A22" s="213" t="s">
        <v>219</v>
      </c>
      <c r="B22" s="214">
        <v>30</v>
      </c>
      <c r="C22" s="215">
        <v>1495.5</v>
      </c>
      <c r="D22" s="216">
        <v>0</v>
      </c>
      <c r="E22" s="217">
        <v>0</v>
      </c>
      <c r="F22" s="216">
        <v>30</v>
      </c>
      <c r="G22" s="215">
        <v>1495.5</v>
      </c>
      <c r="H22" s="158" t="s">
        <v>393</v>
      </c>
      <c r="I22" s="218">
        <v>220</v>
      </c>
      <c r="J22" s="103"/>
    </row>
    <row r="23" spans="1:10" ht="13.5" customHeight="1">
      <c r="A23" s="213" t="s">
        <v>39</v>
      </c>
      <c r="B23" s="214">
        <v>40</v>
      </c>
      <c r="C23" s="215">
        <v>1994</v>
      </c>
      <c r="D23" s="216">
        <v>0</v>
      </c>
      <c r="E23" s="217">
        <v>0</v>
      </c>
      <c r="F23" s="216">
        <v>40</v>
      </c>
      <c r="G23" s="215">
        <v>1994</v>
      </c>
      <c r="H23" s="158" t="s">
        <v>394</v>
      </c>
      <c r="I23" s="218">
        <v>273</v>
      </c>
      <c r="J23" s="103"/>
    </row>
    <row r="24" spans="1:10" ht="13.5" customHeight="1">
      <c r="A24" s="213" t="s">
        <v>41</v>
      </c>
      <c r="B24" s="214">
        <v>18</v>
      </c>
      <c r="C24" s="215">
        <v>898.5</v>
      </c>
      <c r="D24" s="216">
        <v>0</v>
      </c>
      <c r="E24" s="217">
        <v>0</v>
      </c>
      <c r="F24" s="216">
        <v>18</v>
      </c>
      <c r="G24" s="215">
        <v>898.5</v>
      </c>
      <c r="H24" s="158" t="s">
        <v>395</v>
      </c>
      <c r="I24" s="218">
        <v>298.05</v>
      </c>
      <c r="J24" s="103"/>
    </row>
    <row r="25" spans="1:10" ht="13.5" customHeight="1">
      <c r="A25" s="213" t="s">
        <v>42</v>
      </c>
      <c r="B25" s="214">
        <v>345</v>
      </c>
      <c r="C25" s="215">
        <v>17208</v>
      </c>
      <c r="D25" s="216">
        <v>70</v>
      </c>
      <c r="E25" s="217">
        <v>3494.4</v>
      </c>
      <c r="F25" s="216">
        <v>415</v>
      </c>
      <c r="G25" s="215">
        <v>20702.4</v>
      </c>
      <c r="H25" s="158" t="s">
        <v>396</v>
      </c>
      <c r="I25" s="218">
        <v>205.58</v>
      </c>
      <c r="J25" s="103"/>
    </row>
    <row r="26" spans="1:10" ht="13.5" customHeight="1">
      <c r="A26" s="213" t="s">
        <v>43</v>
      </c>
      <c r="B26" s="214">
        <v>525</v>
      </c>
      <c r="C26" s="215">
        <v>26182.5</v>
      </c>
      <c r="D26" s="216">
        <v>130</v>
      </c>
      <c r="E26" s="217">
        <v>6487.1</v>
      </c>
      <c r="F26" s="216">
        <v>655</v>
      </c>
      <c r="G26" s="215">
        <v>32669.6</v>
      </c>
      <c r="H26" s="158" t="s">
        <v>397</v>
      </c>
      <c r="I26" s="218">
        <v>196.41</v>
      </c>
      <c r="J26" s="103"/>
    </row>
    <row r="27" spans="1:10" ht="13.5" customHeight="1">
      <c r="A27" s="213" t="s">
        <v>45</v>
      </c>
      <c r="B27" s="214">
        <v>55</v>
      </c>
      <c r="C27" s="215">
        <v>2742.5</v>
      </c>
      <c r="D27" s="216">
        <v>15</v>
      </c>
      <c r="E27" s="217">
        <v>748.4</v>
      </c>
      <c r="F27" s="216">
        <v>70</v>
      </c>
      <c r="G27" s="215">
        <v>3490.9</v>
      </c>
      <c r="H27" s="158" t="s">
        <v>398</v>
      </c>
      <c r="I27" s="218">
        <v>199.89</v>
      </c>
      <c r="J27" s="103"/>
    </row>
    <row r="28" spans="1:10" ht="13.5" customHeight="1">
      <c r="A28" s="213" t="s">
        <v>55</v>
      </c>
      <c r="B28" s="214">
        <v>20</v>
      </c>
      <c r="C28" s="215">
        <v>997</v>
      </c>
      <c r="D28" s="216">
        <v>0</v>
      </c>
      <c r="E28" s="217">
        <v>0</v>
      </c>
      <c r="F28" s="216">
        <v>20</v>
      </c>
      <c r="G28" s="215">
        <v>997</v>
      </c>
      <c r="H28" s="158" t="s">
        <v>399</v>
      </c>
      <c r="I28" s="218">
        <v>201.5</v>
      </c>
      <c r="J28" s="103"/>
    </row>
    <row r="29" spans="1:10" ht="13.5" customHeight="1">
      <c r="A29" s="213" t="s">
        <v>400</v>
      </c>
      <c r="B29" s="214"/>
      <c r="C29" s="215">
        <v>0</v>
      </c>
      <c r="D29" s="216">
        <v>11</v>
      </c>
      <c r="E29" s="217">
        <v>549</v>
      </c>
      <c r="F29" s="216">
        <v>11</v>
      </c>
      <c r="G29" s="215">
        <v>549</v>
      </c>
      <c r="H29" s="158" t="s">
        <v>401</v>
      </c>
      <c r="I29" s="218">
        <v>308.74</v>
      </c>
      <c r="J29" s="103"/>
    </row>
    <row r="30" spans="1:10" ht="13.5" customHeight="1">
      <c r="A30" s="213" t="s">
        <v>187</v>
      </c>
      <c r="B30" s="214">
        <v>120</v>
      </c>
      <c r="C30" s="215">
        <v>5982</v>
      </c>
      <c r="D30" s="216">
        <v>0</v>
      </c>
      <c r="E30" s="217">
        <v>0</v>
      </c>
      <c r="F30" s="216">
        <v>120</v>
      </c>
      <c r="G30" s="215">
        <v>5982</v>
      </c>
      <c r="H30" s="158" t="s">
        <v>402</v>
      </c>
      <c r="I30" s="218">
        <v>176.83</v>
      </c>
      <c r="J30" s="103"/>
    </row>
    <row r="31" spans="1:10" ht="13.5" customHeight="1">
      <c r="A31" s="213" t="s">
        <v>403</v>
      </c>
      <c r="B31" s="214">
        <v>10</v>
      </c>
      <c r="C31" s="215">
        <v>498.5</v>
      </c>
      <c r="D31" s="216">
        <v>0</v>
      </c>
      <c r="E31" s="217">
        <v>0</v>
      </c>
      <c r="F31" s="216">
        <v>10</v>
      </c>
      <c r="G31" s="215">
        <v>498.5</v>
      </c>
      <c r="H31" s="158">
        <v>96709</v>
      </c>
      <c r="I31" s="218">
        <v>194</v>
      </c>
      <c r="J31" s="103"/>
    </row>
    <row r="32" spans="1:10" ht="13.5" customHeight="1">
      <c r="A32" s="213" t="s">
        <v>230</v>
      </c>
      <c r="B32" s="214">
        <v>12</v>
      </c>
      <c r="C32" s="215">
        <v>598.5</v>
      </c>
      <c r="D32" s="216">
        <v>0</v>
      </c>
      <c r="E32" s="217">
        <v>0</v>
      </c>
      <c r="F32" s="216">
        <v>12</v>
      </c>
      <c r="G32" s="215">
        <v>598.5</v>
      </c>
      <c r="H32" s="158" t="s">
        <v>404</v>
      </c>
      <c r="I32" s="218">
        <v>287</v>
      </c>
      <c r="J32" s="103"/>
    </row>
    <row r="33" spans="1:10" ht="13.5" customHeight="1">
      <c r="A33" s="213" t="s">
        <v>46</v>
      </c>
      <c r="B33" s="214">
        <v>395</v>
      </c>
      <c r="C33" s="215">
        <v>19699</v>
      </c>
      <c r="D33" s="216">
        <v>90</v>
      </c>
      <c r="E33" s="217">
        <v>4492.6</v>
      </c>
      <c r="F33" s="216">
        <v>485</v>
      </c>
      <c r="G33" s="215">
        <v>24191.6</v>
      </c>
      <c r="H33" s="158" t="s">
        <v>405</v>
      </c>
      <c r="I33" s="218">
        <v>207.74</v>
      </c>
      <c r="J33" s="103"/>
    </row>
    <row r="34" spans="1:10" ht="13.5" customHeight="1">
      <c r="A34" s="213" t="s">
        <v>47</v>
      </c>
      <c r="B34" s="214">
        <v>30</v>
      </c>
      <c r="C34" s="215">
        <v>1497</v>
      </c>
      <c r="D34" s="216">
        <v>0</v>
      </c>
      <c r="E34" s="217">
        <v>0</v>
      </c>
      <c r="F34" s="216">
        <v>30</v>
      </c>
      <c r="G34" s="215">
        <v>1497</v>
      </c>
      <c r="H34" s="158" t="s">
        <v>406</v>
      </c>
      <c r="I34" s="218">
        <v>155.64</v>
      </c>
      <c r="J34" s="103"/>
    </row>
    <row r="35" spans="1:10" ht="13.5" customHeight="1">
      <c r="A35" s="213" t="s">
        <v>48</v>
      </c>
      <c r="B35" s="214">
        <v>59</v>
      </c>
      <c r="C35" s="215">
        <v>2945.5</v>
      </c>
      <c r="D35" s="216">
        <v>0</v>
      </c>
      <c r="E35" s="217">
        <v>0</v>
      </c>
      <c r="F35" s="216">
        <v>59</v>
      </c>
      <c r="G35" s="215">
        <v>2945.5</v>
      </c>
      <c r="H35" s="158" t="s">
        <v>407</v>
      </c>
      <c r="I35" s="218">
        <v>271.43</v>
      </c>
      <c r="J35" s="103"/>
    </row>
    <row r="36" spans="1:10" ht="13.5" customHeight="1">
      <c r="A36" s="213" t="s">
        <v>194</v>
      </c>
      <c r="B36" s="214"/>
      <c r="C36" s="215">
        <v>0</v>
      </c>
      <c r="D36" s="216">
        <v>5</v>
      </c>
      <c r="E36" s="217">
        <v>249.5</v>
      </c>
      <c r="F36" s="216">
        <v>5</v>
      </c>
      <c r="G36" s="215">
        <v>249.5</v>
      </c>
      <c r="H36" s="158">
        <v>55638.5</v>
      </c>
      <c r="I36" s="218">
        <v>223</v>
      </c>
      <c r="J36" s="103"/>
    </row>
    <row r="37" spans="1:10" ht="13.5" customHeight="1">
      <c r="A37" s="180" t="s">
        <v>50</v>
      </c>
      <c r="B37" s="208"/>
      <c r="C37" s="207">
        <v>0</v>
      </c>
      <c r="D37" s="208">
        <v>27</v>
      </c>
      <c r="E37" s="209">
        <v>1347.7</v>
      </c>
      <c r="F37" s="208">
        <v>27</v>
      </c>
      <c r="G37" s="209">
        <v>1347.7</v>
      </c>
      <c r="H37" s="185" t="s">
        <v>408</v>
      </c>
      <c r="I37" s="212">
        <v>256.45</v>
      </c>
      <c r="J37" s="103"/>
    </row>
    <row r="38" spans="1:10" ht="13.5" customHeight="1">
      <c r="A38" s="180" t="s">
        <v>51</v>
      </c>
      <c r="B38" s="208">
        <v>20</v>
      </c>
      <c r="C38" s="207">
        <v>997</v>
      </c>
      <c r="D38" s="208">
        <v>30</v>
      </c>
      <c r="E38" s="209">
        <v>1496.6</v>
      </c>
      <c r="F38" s="208">
        <v>50</v>
      </c>
      <c r="G38" s="209">
        <v>2493.6</v>
      </c>
      <c r="H38" s="185" t="s">
        <v>409</v>
      </c>
      <c r="I38" s="212">
        <v>225.41</v>
      </c>
      <c r="J38" s="103"/>
    </row>
    <row r="39" spans="1:10" ht="13.5" customHeight="1">
      <c r="A39" s="180" t="s">
        <v>52</v>
      </c>
      <c r="B39" s="208">
        <v>30</v>
      </c>
      <c r="C39" s="207">
        <v>1495.5</v>
      </c>
      <c r="D39" s="208">
        <v>0</v>
      </c>
      <c r="E39" s="209">
        <v>0</v>
      </c>
      <c r="F39" s="208">
        <v>30</v>
      </c>
      <c r="G39" s="209">
        <v>1495.5</v>
      </c>
      <c r="H39" s="185" t="s">
        <v>410</v>
      </c>
      <c r="I39" s="212">
        <v>182</v>
      </c>
      <c r="J39" s="103"/>
    </row>
    <row r="40" spans="1:10" ht="13.5" customHeight="1">
      <c r="A40" s="180" t="s">
        <v>411</v>
      </c>
      <c r="B40" s="208"/>
      <c r="C40" s="207">
        <v>0</v>
      </c>
      <c r="D40" s="208">
        <v>10</v>
      </c>
      <c r="E40" s="209">
        <v>499.2</v>
      </c>
      <c r="F40" s="208">
        <v>10</v>
      </c>
      <c r="G40" s="209">
        <v>499.2</v>
      </c>
      <c r="H40" s="185">
        <v>85363.2</v>
      </c>
      <c r="I40" s="212">
        <v>171</v>
      </c>
      <c r="J40" s="103"/>
    </row>
    <row r="41" spans="1:10" ht="13.5" customHeight="1">
      <c r="A41" s="180" t="s">
        <v>198</v>
      </c>
      <c r="B41" s="210">
        <v>10</v>
      </c>
      <c r="C41" s="207">
        <v>500</v>
      </c>
      <c r="D41" s="208">
        <v>110</v>
      </c>
      <c r="E41" s="209">
        <v>5491.2</v>
      </c>
      <c r="F41" s="208">
        <v>120</v>
      </c>
      <c r="G41" s="209">
        <v>5991.2</v>
      </c>
      <c r="H41" s="185" t="s">
        <v>412</v>
      </c>
      <c r="I41" s="212">
        <v>212.32</v>
      </c>
      <c r="J41" s="103"/>
    </row>
    <row r="42" spans="1:10" ht="13.5" customHeight="1">
      <c r="A42" s="180" t="s">
        <v>53</v>
      </c>
      <c r="B42" s="208">
        <v>80</v>
      </c>
      <c r="C42" s="207">
        <v>3991</v>
      </c>
      <c r="D42" s="208">
        <v>64</v>
      </c>
      <c r="E42" s="209">
        <v>3193.2</v>
      </c>
      <c r="F42" s="208">
        <v>144</v>
      </c>
      <c r="G42" s="209">
        <v>7184.2</v>
      </c>
      <c r="H42" s="185" t="s">
        <v>413</v>
      </c>
      <c r="I42" s="212">
        <v>208.36</v>
      </c>
      <c r="J42" s="103"/>
    </row>
    <row r="43" spans="1:10" ht="13.5" customHeight="1">
      <c r="A43" s="180" t="s">
        <v>54</v>
      </c>
      <c r="B43" s="210"/>
      <c r="C43" s="207">
        <v>0</v>
      </c>
      <c r="D43" s="208">
        <v>11</v>
      </c>
      <c r="E43" s="209">
        <v>548.7</v>
      </c>
      <c r="F43" s="208">
        <v>11</v>
      </c>
      <c r="G43" s="209">
        <v>548.7</v>
      </c>
      <c r="H43" s="185" t="s">
        <v>414</v>
      </c>
      <c r="I43" s="212">
        <v>307.77</v>
      </c>
      <c r="J43" s="103"/>
    </row>
    <row r="44" spans="1:10" ht="13.5" customHeight="1">
      <c r="A44" s="180" t="s">
        <v>243</v>
      </c>
      <c r="B44" s="208">
        <v>10</v>
      </c>
      <c r="C44" s="207">
        <v>498.5</v>
      </c>
      <c r="D44" s="208">
        <v>10</v>
      </c>
      <c r="E44" s="209">
        <v>499.2</v>
      </c>
      <c r="F44" s="208">
        <v>20</v>
      </c>
      <c r="G44" s="209">
        <v>997.7</v>
      </c>
      <c r="H44" s="185" t="s">
        <v>415</v>
      </c>
      <c r="I44" s="212">
        <v>191.49</v>
      </c>
      <c r="J44" s="103"/>
    </row>
    <row r="45" spans="1:10" ht="13.5" customHeight="1">
      <c r="A45" s="180" t="s">
        <v>379</v>
      </c>
      <c r="B45" s="208">
        <v>140</v>
      </c>
      <c r="C45" s="207">
        <v>6989.5</v>
      </c>
      <c r="D45" s="208">
        <v>0</v>
      </c>
      <c r="E45" s="209">
        <v>0</v>
      </c>
      <c r="F45" s="208">
        <v>140</v>
      </c>
      <c r="G45" s="209">
        <v>6989.5</v>
      </c>
      <c r="H45" s="185" t="s">
        <v>416</v>
      </c>
      <c r="I45" s="212">
        <v>206.58</v>
      </c>
      <c r="J45" s="103"/>
    </row>
    <row r="46" spans="1:10" ht="13.5" customHeight="1">
      <c r="A46" s="180" t="s">
        <v>19</v>
      </c>
      <c r="B46" s="210">
        <v>2409</v>
      </c>
      <c r="C46" s="207" t="s">
        <v>417</v>
      </c>
      <c r="D46" s="208">
        <v>702</v>
      </c>
      <c r="E46" s="209">
        <v>35036.5</v>
      </c>
      <c r="F46" s="208">
        <v>3111</v>
      </c>
      <c r="G46" s="209" t="s">
        <v>418</v>
      </c>
      <c r="H46" s="185" t="s">
        <v>419</v>
      </c>
      <c r="I46" s="212">
        <v>206.63</v>
      </c>
      <c r="J46" s="103"/>
    </row>
    <row r="47" spans="1:10" ht="13.5" customHeight="1">
      <c r="A47" s="180"/>
      <c r="B47" s="211"/>
      <c r="C47" s="207"/>
      <c r="D47" s="208"/>
      <c r="E47" s="209"/>
      <c r="F47" s="211"/>
      <c r="G47" s="209"/>
      <c r="H47" s="185"/>
      <c r="I47" s="212"/>
      <c r="J47" s="103"/>
    </row>
    <row r="48" spans="1:10" ht="13.5" customHeight="1">
      <c r="A48" s="186" t="s">
        <v>62</v>
      </c>
      <c r="B48" s="187"/>
      <c r="C48" s="188"/>
      <c r="D48" s="187"/>
      <c r="E48" s="188"/>
      <c r="F48" s="187"/>
      <c r="G48" s="189"/>
      <c r="H48" s="190"/>
      <c r="I48" s="191"/>
      <c r="J48" s="103"/>
    </row>
    <row r="49" spans="1:10" ht="13.5" customHeight="1">
      <c r="A49" s="186" t="s">
        <v>63</v>
      </c>
      <c r="B49" s="187"/>
      <c r="C49" s="188"/>
      <c r="D49" s="187"/>
      <c r="E49" s="188"/>
      <c r="F49" s="187"/>
      <c r="G49" s="191" t="s">
        <v>64</v>
      </c>
      <c r="H49" s="190"/>
      <c r="I49" s="192"/>
      <c r="J49" s="103"/>
    </row>
    <row r="50" spans="1:10" ht="13.5" customHeight="1">
      <c r="A50" s="186" t="s">
        <v>157</v>
      </c>
      <c r="B50" s="187"/>
      <c r="C50" s="188"/>
      <c r="D50" s="187"/>
      <c r="E50" s="188"/>
      <c r="F50" s="187"/>
      <c r="G50" s="189"/>
      <c r="H50" s="190" t="s">
        <v>66</v>
      </c>
      <c r="I50" s="191"/>
      <c r="J50" s="103"/>
    </row>
    <row r="51" spans="1:10" ht="13.5" customHeight="1">
      <c r="A51" s="186" t="s">
        <v>158</v>
      </c>
      <c r="B51" s="187"/>
      <c r="C51" s="188"/>
      <c r="D51" s="187"/>
      <c r="E51" s="188"/>
      <c r="F51" s="187"/>
      <c r="G51" s="189"/>
      <c r="H51" s="190"/>
      <c r="I51" s="191"/>
      <c r="J51" s="103"/>
    </row>
    <row r="52" spans="1:10" ht="13.5" customHeight="1">
      <c r="A52" s="186" t="s">
        <v>159</v>
      </c>
      <c r="B52" s="187"/>
      <c r="C52" s="188"/>
      <c r="D52" s="187"/>
      <c r="E52" s="188"/>
      <c r="F52" s="187"/>
      <c r="G52" s="189"/>
      <c r="H52" s="190"/>
      <c r="I52" s="191"/>
      <c r="J52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R11" sqref="R11"/>
    </sheetView>
  </sheetViews>
  <sheetFormatPr defaultColWidth="8.8515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5.75" customHeight="1">
      <c r="A1" s="154" t="s">
        <v>384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344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385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65" t="s">
        <v>210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350</v>
      </c>
      <c r="B15" s="208">
        <v>11</v>
      </c>
      <c r="C15" s="207">
        <v>548.5</v>
      </c>
      <c r="D15" s="208"/>
      <c r="E15" s="209"/>
      <c r="F15" s="208">
        <f>B15</f>
        <v>11</v>
      </c>
      <c r="G15" s="209">
        <f>C15</f>
        <v>548.5</v>
      </c>
      <c r="H15" s="185">
        <v>164550</v>
      </c>
      <c r="I15" s="212">
        <f aca="true" t="shared" si="0" ref="I15:I21">H15/G15</f>
        <v>300</v>
      </c>
      <c r="J15" s="103"/>
    </row>
    <row r="16" spans="1:10" ht="15.75" customHeight="1">
      <c r="A16" s="180" t="s">
        <v>40</v>
      </c>
      <c r="B16" s="210">
        <v>10</v>
      </c>
      <c r="C16" s="207">
        <v>498.5</v>
      </c>
      <c r="D16" s="208"/>
      <c r="E16" s="209"/>
      <c r="F16" s="208">
        <v>10</v>
      </c>
      <c r="G16" s="209">
        <v>498.5</v>
      </c>
      <c r="H16" s="185">
        <v>154535</v>
      </c>
      <c r="I16" s="212">
        <f t="shared" si="0"/>
        <v>310</v>
      </c>
      <c r="J16" s="103"/>
    </row>
    <row r="17" spans="1:10" ht="15.75" customHeight="1">
      <c r="A17" s="180" t="s">
        <v>43</v>
      </c>
      <c r="B17" s="208">
        <v>30</v>
      </c>
      <c r="C17" s="207">
        <v>1495.5</v>
      </c>
      <c r="D17" s="208"/>
      <c r="E17" s="209"/>
      <c r="F17" s="208">
        <f aca="true" t="shared" si="1" ref="F17:G20">B17</f>
        <v>30</v>
      </c>
      <c r="G17" s="209">
        <f t="shared" si="1"/>
        <v>1495.5</v>
      </c>
      <c r="H17" s="185">
        <v>265202</v>
      </c>
      <c r="I17" s="212">
        <f t="shared" si="0"/>
        <v>177.33333333333334</v>
      </c>
      <c r="J17" s="103"/>
    </row>
    <row r="18" spans="1:10" ht="15.75" customHeight="1">
      <c r="A18" s="180" t="s">
        <v>55</v>
      </c>
      <c r="B18" s="208">
        <v>40</v>
      </c>
      <c r="C18" s="207">
        <v>1994</v>
      </c>
      <c r="D18" s="208"/>
      <c r="E18" s="209"/>
      <c r="F18" s="208">
        <f t="shared" si="1"/>
        <v>40</v>
      </c>
      <c r="G18" s="209">
        <f t="shared" si="1"/>
        <v>1994</v>
      </c>
      <c r="H18" s="185">
        <v>523425</v>
      </c>
      <c r="I18" s="212">
        <f t="shared" si="0"/>
        <v>262.5</v>
      </c>
      <c r="J18" s="103"/>
    </row>
    <row r="19" spans="1:10" ht="15.75" customHeight="1">
      <c r="A19" s="180" t="s">
        <v>47</v>
      </c>
      <c r="B19" s="208">
        <v>30</v>
      </c>
      <c r="C19" s="207">
        <v>1495.5</v>
      </c>
      <c r="D19" s="208"/>
      <c r="E19" s="209"/>
      <c r="F19" s="208">
        <f t="shared" si="1"/>
        <v>30</v>
      </c>
      <c r="G19" s="209">
        <f t="shared" si="1"/>
        <v>1495.5</v>
      </c>
      <c r="H19" s="185">
        <v>324025</v>
      </c>
      <c r="I19" s="212">
        <f t="shared" si="0"/>
        <v>216.66666666666666</v>
      </c>
      <c r="J19" s="103"/>
    </row>
    <row r="20" spans="1:10" ht="15.75" customHeight="1">
      <c r="A20" s="180" t="s">
        <v>149</v>
      </c>
      <c r="B20" s="208">
        <v>10</v>
      </c>
      <c r="C20" s="207">
        <v>498.5</v>
      </c>
      <c r="D20" s="208"/>
      <c r="E20" s="209"/>
      <c r="F20" s="208">
        <f t="shared" si="1"/>
        <v>10</v>
      </c>
      <c r="G20" s="209">
        <f t="shared" si="1"/>
        <v>498.5</v>
      </c>
      <c r="H20" s="185">
        <v>154535</v>
      </c>
      <c r="I20" s="212">
        <f t="shared" si="0"/>
        <v>310</v>
      </c>
      <c r="J20" s="103"/>
    </row>
    <row r="21" spans="1:10" ht="15.75" customHeight="1">
      <c r="A21" s="180" t="s">
        <v>19</v>
      </c>
      <c r="B21" s="211">
        <f>SUM(B15:B20)</f>
        <v>131</v>
      </c>
      <c r="C21" s="207">
        <f>SUM(C15:C20)</f>
        <v>6530.5</v>
      </c>
      <c r="D21" s="208"/>
      <c r="E21" s="209"/>
      <c r="F21" s="211">
        <f>SUM(F15:F20)</f>
        <v>131</v>
      </c>
      <c r="G21" s="209">
        <f>SUM(G15:G20)</f>
        <v>6530.5</v>
      </c>
      <c r="H21" s="185">
        <f>SUM(H15:H20)</f>
        <v>1586272</v>
      </c>
      <c r="I21" s="212">
        <f t="shared" si="0"/>
        <v>242.902074879412</v>
      </c>
      <c r="J21" s="103"/>
    </row>
    <row r="22" spans="1:10" ht="15.75" customHeight="1">
      <c r="A22" s="186" t="s">
        <v>62</v>
      </c>
      <c r="B22" s="187"/>
      <c r="C22" s="188"/>
      <c r="D22" s="187"/>
      <c r="E22" s="188"/>
      <c r="F22" s="187"/>
      <c r="G22" s="189"/>
      <c r="H22" s="190"/>
      <c r="I22" s="191"/>
      <c r="J22" s="103"/>
    </row>
    <row r="23" spans="1:10" ht="15.75" customHeight="1">
      <c r="A23" s="186" t="s">
        <v>63</v>
      </c>
      <c r="B23" s="187"/>
      <c r="C23" s="188"/>
      <c r="D23" s="187"/>
      <c r="E23" s="188"/>
      <c r="F23" s="187"/>
      <c r="G23" s="191" t="s">
        <v>64</v>
      </c>
      <c r="H23" s="190"/>
      <c r="I23" s="192"/>
      <c r="J23" s="103"/>
    </row>
    <row r="24" spans="1:10" ht="15.75" customHeight="1">
      <c r="A24" s="186" t="s">
        <v>157</v>
      </c>
      <c r="B24" s="187"/>
      <c r="C24" s="188"/>
      <c r="D24" s="187"/>
      <c r="E24" s="188"/>
      <c r="F24" s="187"/>
      <c r="G24" s="189"/>
      <c r="H24" s="190" t="s">
        <v>66</v>
      </c>
      <c r="I24" s="191"/>
      <c r="J24" s="103"/>
    </row>
    <row r="25" spans="1:10" ht="15.75" customHeight="1">
      <c r="A25" s="186" t="s">
        <v>158</v>
      </c>
      <c r="B25" s="187"/>
      <c r="C25" s="188"/>
      <c r="D25" s="187"/>
      <c r="E25" s="188"/>
      <c r="F25" s="187"/>
      <c r="G25" s="189"/>
      <c r="H25" s="190"/>
      <c r="I25" s="191"/>
      <c r="J25" s="103"/>
    </row>
    <row r="26" spans="1:10" ht="15.75" customHeight="1">
      <c r="A26" s="186" t="s">
        <v>159</v>
      </c>
      <c r="B26" s="187"/>
      <c r="C26" s="188"/>
      <c r="D26" s="187"/>
      <c r="E26" s="188"/>
      <c r="F26" s="187"/>
      <c r="G26" s="189"/>
      <c r="H26" s="190"/>
      <c r="I26" s="191"/>
      <c r="J26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"/>
    </sheetView>
  </sheetViews>
  <sheetFormatPr defaultColWidth="8.8515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8.8515625" style="195" customWidth="1"/>
  </cols>
  <sheetData>
    <row r="1" spans="1:10" ht="15.75" customHeight="1">
      <c r="A1" s="154" t="s">
        <v>343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344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345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65" t="s">
        <v>346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347</v>
      </c>
      <c r="B15" s="208">
        <v>30</v>
      </c>
      <c r="C15" s="207">
        <v>1495.5</v>
      </c>
      <c r="D15" s="208">
        <v>0</v>
      </c>
      <c r="E15" s="209">
        <v>0</v>
      </c>
      <c r="F15" s="208">
        <v>30</v>
      </c>
      <c r="G15" s="209">
        <v>1495.5</v>
      </c>
      <c r="H15" s="185" t="s">
        <v>348</v>
      </c>
      <c r="I15" s="212">
        <v>244.33</v>
      </c>
      <c r="J15" s="103"/>
    </row>
    <row r="16" spans="1:10" ht="15.75" customHeight="1">
      <c r="A16" s="180" t="s">
        <v>36</v>
      </c>
      <c r="B16" s="208">
        <v>250</v>
      </c>
      <c r="C16" s="207">
        <v>12464</v>
      </c>
      <c r="D16" s="208">
        <v>45</v>
      </c>
      <c r="E16" s="209">
        <v>2245.2</v>
      </c>
      <c r="F16" s="208">
        <v>295</v>
      </c>
      <c r="G16" s="209">
        <v>14709.2</v>
      </c>
      <c r="H16" s="185" t="s">
        <v>349</v>
      </c>
      <c r="I16" s="212">
        <v>202.52</v>
      </c>
      <c r="J16" s="103"/>
    </row>
    <row r="17" spans="1:10" ht="15.75" customHeight="1">
      <c r="A17" s="180" t="s">
        <v>132</v>
      </c>
      <c r="B17" s="208">
        <v>15</v>
      </c>
      <c r="C17" s="207">
        <v>747</v>
      </c>
      <c r="D17" s="208">
        <v>0</v>
      </c>
      <c r="E17" s="209">
        <v>0</v>
      </c>
      <c r="F17" s="208">
        <v>15</v>
      </c>
      <c r="G17" s="209">
        <v>747</v>
      </c>
      <c r="H17" s="185">
        <v>220109</v>
      </c>
      <c r="I17" s="212">
        <v>294.65729585006693</v>
      </c>
      <c r="J17" s="103"/>
    </row>
    <row r="18" spans="1:10" ht="15.75" customHeight="1">
      <c r="A18" s="180" t="s">
        <v>350</v>
      </c>
      <c r="B18" s="208">
        <v>20</v>
      </c>
      <c r="C18" s="207">
        <v>997</v>
      </c>
      <c r="D18" s="208">
        <v>0</v>
      </c>
      <c r="E18" s="209">
        <v>0</v>
      </c>
      <c r="F18" s="208">
        <v>20</v>
      </c>
      <c r="G18" s="209">
        <v>997</v>
      </c>
      <c r="H18" s="185" t="s">
        <v>351</v>
      </c>
      <c r="I18" s="212">
        <v>210</v>
      </c>
      <c r="J18" s="103"/>
    </row>
    <row r="19" spans="1:10" ht="15.75" customHeight="1">
      <c r="A19" s="180" t="s">
        <v>213</v>
      </c>
      <c r="B19" s="210"/>
      <c r="C19" s="207">
        <v>0</v>
      </c>
      <c r="D19" s="208">
        <v>11</v>
      </c>
      <c r="E19" s="209">
        <v>549</v>
      </c>
      <c r="F19" s="208">
        <v>11</v>
      </c>
      <c r="G19" s="209">
        <v>549</v>
      </c>
      <c r="H19" s="185" t="s">
        <v>352</v>
      </c>
      <c r="I19" s="212">
        <v>244</v>
      </c>
      <c r="J19" s="103"/>
    </row>
    <row r="20" spans="1:10" ht="15.75" customHeight="1">
      <c r="A20" s="180" t="s">
        <v>37</v>
      </c>
      <c r="B20" s="208">
        <v>10</v>
      </c>
      <c r="C20" s="207">
        <v>498.5</v>
      </c>
      <c r="D20" s="208">
        <v>0</v>
      </c>
      <c r="E20" s="209">
        <v>0</v>
      </c>
      <c r="F20" s="208">
        <v>10</v>
      </c>
      <c r="G20" s="209">
        <v>498.5</v>
      </c>
      <c r="H20" s="185" t="s">
        <v>353</v>
      </c>
      <c r="I20" s="212">
        <v>220</v>
      </c>
      <c r="J20" s="103"/>
    </row>
    <row r="21" spans="1:10" ht="15.75" customHeight="1">
      <c r="A21" s="180" t="s">
        <v>354</v>
      </c>
      <c r="B21" s="210"/>
      <c r="C21" s="207">
        <v>0</v>
      </c>
      <c r="D21" s="208">
        <v>4</v>
      </c>
      <c r="E21" s="209">
        <v>199.2</v>
      </c>
      <c r="F21" s="208">
        <v>4</v>
      </c>
      <c r="G21" s="209">
        <v>199.2</v>
      </c>
      <c r="H21" s="185">
        <v>53784</v>
      </c>
      <c r="I21" s="212">
        <v>270</v>
      </c>
      <c r="J21" s="103"/>
    </row>
    <row r="22" spans="1:10" ht="15.75" customHeight="1">
      <c r="A22" s="180" t="s">
        <v>136</v>
      </c>
      <c r="B22" s="208">
        <v>31</v>
      </c>
      <c r="C22" s="207">
        <v>1545.5</v>
      </c>
      <c r="D22" s="208">
        <v>0</v>
      </c>
      <c r="E22" s="209">
        <v>0</v>
      </c>
      <c r="F22" s="208">
        <v>31</v>
      </c>
      <c r="G22" s="209">
        <v>1545.5</v>
      </c>
      <c r="H22" s="185" t="s">
        <v>355</v>
      </c>
      <c r="I22" s="212">
        <v>302.9</v>
      </c>
      <c r="J22" s="103"/>
    </row>
    <row r="23" spans="1:10" ht="15.75" customHeight="1">
      <c r="A23" s="180" t="s">
        <v>74</v>
      </c>
      <c r="B23" s="208">
        <v>40</v>
      </c>
      <c r="C23" s="207">
        <v>1994</v>
      </c>
      <c r="D23" s="208">
        <v>0</v>
      </c>
      <c r="E23" s="209">
        <v>0</v>
      </c>
      <c r="F23" s="208">
        <v>40</v>
      </c>
      <c r="G23" s="209">
        <v>1994</v>
      </c>
      <c r="H23" s="185" t="s">
        <v>356</v>
      </c>
      <c r="I23" s="212">
        <v>187.5</v>
      </c>
      <c r="J23" s="103"/>
    </row>
    <row r="24" spans="1:10" ht="15.75" customHeight="1">
      <c r="A24" s="180" t="s">
        <v>170</v>
      </c>
      <c r="B24" s="210"/>
      <c r="C24" s="207">
        <v>0</v>
      </c>
      <c r="D24" s="208">
        <v>35</v>
      </c>
      <c r="E24" s="209">
        <v>1746.8</v>
      </c>
      <c r="F24" s="208">
        <v>35</v>
      </c>
      <c r="G24" s="209">
        <v>1746.8</v>
      </c>
      <c r="H24" s="185" t="s">
        <v>357</v>
      </c>
      <c r="I24" s="212">
        <v>201.42</v>
      </c>
      <c r="J24" s="103"/>
    </row>
    <row r="25" spans="1:10" ht="15.75" customHeight="1">
      <c r="A25" s="180" t="s">
        <v>358</v>
      </c>
      <c r="B25" s="208">
        <v>10</v>
      </c>
      <c r="C25" s="207">
        <v>500</v>
      </c>
      <c r="D25" s="208">
        <v>0</v>
      </c>
      <c r="E25" s="209">
        <v>0</v>
      </c>
      <c r="F25" s="208">
        <v>10</v>
      </c>
      <c r="G25" s="209">
        <v>500</v>
      </c>
      <c r="H25" s="185">
        <v>69000</v>
      </c>
      <c r="I25" s="212">
        <v>138</v>
      </c>
      <c r="J25" s="103"/>
    </row>
    <row r="26" spans="1:10" ht="15.75" customHeight="1">
      <c r="A26" s="180" t="s">
        <v>39</v>
      </c>
      <c r="B26" s="208">
        <v>10</v>
      </c>
      <c r="C26" s="207">
        <v>498.5</v>
      </c>
      <c r="D26" s="208">
        <v>0</v>
      </c>
      <c r="E26" s="209">
        <v>0</v>
      </c>
      <c r="F26" s="208">
        <v>10</v>
      </c>
      <c r="G26" s="209">
        <v>498.5</v>
      </c>
      <c r="H26" s="185" t="s">
        <v>359</v>
      </c>
      <c r="I26" s="212">
        <v>304</v>
      </c>
      <c r="J26" s="103"/>
    </row>
    <row r="27" spans="1:10" ht="15.75" customHeight="1">
      <c r="A27" s="180" t="s">
        <v>41</v>
      </c>
      <c r="B27" s="208">
        <v>30</v>
      </c>
      <c r="C27" s="207">
        <v>1497</v>
      </c>
      <c r="D27" s="208">
        <v>0</v>
      </c>
      <c r="E27" s="209">
        <v>0</v>
      </c>
      <c r="F27" s="208">
        <v>30</v>
      </c>
      <c r="G27" s="209">
        <v>1497</v>
      </c>
      <c r="H27" s="185" t="s">
        <v>360</v>
      </c>
      <c r="I27" s="212">
        <v>207.92</v>
      </c>
      <c r="J27" s="103"/>
    </row>
    <row r="28" spans="1:10" ht="15.75" customHeight="1">
      <c r="A28" s="180" t="s">
        <v>42</v>
      </c>
      <c r="B28" s="208">
        <v>70</v>
      </c>
      <c r="C28" s="207">
        <v>3489.5</v>
      </c>
      <c r="D28" s="208">
        <v>10</v>
      </c>
      <c r="E28" s="209">
        <v>499.2</v>
      </c>
      <c r="F28" s="208">
        <v>80</v>
      </c>
      <c r="G28" s="209">
        <v>3988.7</v>
      </c>
      <c r="H28" s="185" t="s">
        <v>361</v>
      </c>
      <c r="I28" s="212">
        <v>194</v>
      </c>
      <c r="J28" s="103"/>
    </row>
    <row r="29" spans="1:10" ht="15.75" customHeight="1">
      <c r="A29" s="180" t="s">
        <v>43</v>
      </c>
      <c r="B29" s="208">
        <v>370</v>
      </c>
      <c r="C29" s="207">
        <v>18444.5</v>
      </c>
      <c r="D29" s="208">
        <v>55</v>
      </c>
      <c r="E29" s="209">
        <v>2745.2</v>
      </c>
      <c r="F29" s="208">
        <v>425</v>
      </c>
      <c r="G29" s="209">
        <v>21189.7</v>
      </c>
      <c r="H29" s="185" t="s">
        <v>362</v>
      </c>
      <c r="I29" s="212">
        <v>196.59</v>
      </c>
      <c r="J29" s="103"/>
    </row>
    <row r="30" spans="1:10" ht="15.75" customHeight="1">
      <c r="A30" s="180" t="s">
        <v>363</v>
      </c>
      <c r="B30" s="210"/>
      <c r="C30" s="207">
        <v>0</v>
      </c>
      <c r="D30" s="208">
        <v>10</v>
      </c>
      <c r="E30" s="209">
        <v>499.2</v>
      </c>
      <c r="F30" s="208">
        <v>10</v>
      </c>
      <c r="G30" s="209">
        <v>499.2</v>
      </c>
      <c r="H30" s="185" t="s">
        <v>364</v>
      </c>
      <c r="I30" s="212">
        <v>210</v>
      </c>
      <c r="J30" s="103"/>
    </row>
    <row r="31" spans="1:10" ht="15.75" customHeight="1">
      <c r="A31" s="180" t="s">
        <v>55</v>
      </c>
      <c r="B31" s="208">
        <v>30</v>
      </c>
      <c r="C31" s="207">
        <v>1495.5</v>
      </c>
      <c r="D31" s="208">
        <v>16</v>
      </c>
      <c r="E31" s="209">
        <v>799.2</v>
      </c>
      <c r="F31" s="208">
        <v>46</v>
      </c>
      <c r="G31" s="209">
        <v>2294.7</v>
      </c>
      <c r="H31" s="185" t="s">
        <v>365</v>
      </c>
      <c r="I31" s="212">
        <v>178.3</v>
      </c>
      <c r="J31" s="103"/>
    </row>
    <row r="32" spans="1:10" ht="15.75" customHeight="1">
      <c r="A32" s="180" t="s">
        <v>186</v>
      </c>
      <c r="B32" s="210"/>
      <c r="C32" s="207">
        <v>0</v>
      </c>
      <c r="D32" s="208">
        <v>10</v>
      </c>
      <c r="E32" s="209">
        <v>499</v>
      </c>
      <c r="F32" s="208">
        <v>10</v>
      </c>
      <c r="G32" s="209">
        <v>499</v>
      </c>
      <c r="H32" s="185" t="s">
        <v>366</v>
      </c>
      <c r="I32" s="212">
        <v>209.5</v>
      </c>
      <c r="J32" s="103"/>
    </row>
    <row r="33" spans="1:10" ht="15.75" customHeight="1">
      <c r="A33" s="180" t="s">
        <v>69</v>
      </c>
      <c r="B33" s="208">
        <v>30</v>
      </c>
      <c r="C33" s="207">
        <v>1495.5</v>
      </c>
      <c r="D33" s="208">
        <v>0</v>
      </c>
      <c r="E33" s="209">
        <v>0</v>
      </c>
      <c r="F33" s="208">
        <v>30</v>
      </c>
      <c r="G33" s="209">
        <v>1495.5</v>
      </c>
      <c r="H33" s="185" t="s">
        <v>367</v>
      </c>
      <c r="I33" s="212">
        <v>242.33</v>
      </c>
      <c r="J33" s="103"/>
    </row>
    <row r="34" spans="1:10" ht="15.75" customHeight="1">
      <c r="A34" s="180" t="s">
        <v>230</v>
      </c>
      <c r="B34" s="208">
        <v>20</v>
      </c>
      <c r="C34" s="207">
        <v>998.5</v>
      </c>
      <c r="D34" s="208">
        <v>0</v>
      </c>
      <c r="E34" s="209">
        <v>0</v>
      </c>
      <c r="F34" s="208">
        <v>20</v>
      </c>
      <c r="G34" s="209">
        <v>998.5</v>
      </c>
      <c r="H34" s="185" t="s">
        <v>368</v>
      </c>
      <c r="I34" s="212">
        <v>132.5</v>
      </c>
      <c r="J34" s="103"/>
    </row>
    <row r="35" spans="1:10" ht="15.75" customHeight="1">
      <c r="A35" s="180" t="s">
        <v>46</v>
      </c>
      <c r="B35" s="208">
        <v>190</v>
      </c>
      <c r="C35" s="207">
        <v>9473</v>
      </c>
      <c r="D35" s="208">
        <v>40</v>
      </c>
      <c r="E35" s="209">
        <v>1996.8</v>
      </c>
      <c r="F35" s="208">
        <v>230</v>
      </c>
      <c r="G35" s="209">
        <v>11469.8</v>
      </c>
      <c r="H35" s="185" t="s">
        <v>369</v>
      </c>
      <c r="I35" s="212">
        <v>197</v>
      </c>
      <c r="J35" s="103"/>
    </row>
    <row r="36" spans="1:10" ht="15.75" customHeight="1">
      <c r="A36" s="180" t="s">
        <v>47</v>
      </c>
      <c r="B36" s="208">
        <v>40</v>
      </c>
      <c r="C36" s="207">
        <v>1994</v>
      </c>
      <c r="D36" s="208">
        <v>0</v>
      </c>
      <c r="E36" s="209">
        <v>0</v>
      </c>
      <c r="F36" s="208">
        <v>40</v>
      </c>
      <c r="G36" s="209">
        <v>1994</v>
      </c>
      <c r="H36" s="185" t="s">
        <v>370</v>
      </c>
      <c r="I36" s="212">
        <v>186.25</v>
      </c>
      <c r="J36" s="103"/>
    </row>
    <row r="37" spans="1:10" ht="15.75" customHeight="1">
      <c r="A37" s="180" t="s">
        <v>68</v>
      </c>
      <c r="B37" s="208">
        <v>10</v>
      </c>
      <c r="C37" s="207">
        <v>498.5</v>
      </c>
      <c r="D37" s="208">
        <v>0</v>
      </c>
      <c r="E37" s="209">
        <v>0</v>
      </c>
      <c r="F37" s="208">
        <v>10</v>
      </c>
      <c r="G37" s="209">
        <v>498.5</v>
      </c>
      <c r="H37" s="185" t="s">
        <v>371</v>
      </c>
      <c r="I37" s="212">
        <v>314</v>
      </c>
      <c r="J37" s="103"/>
    </row>
    <row r="38" spans="1:10" ht="15.75" customHeight="1">
      <c r="A38" s="180" t="s">
        <v>49</v>
      </c>
      <c r="B38" s="210"/>
      <c r="C38" s="207">
        <v>0</v>
      </c>
      <c r="D38" s="208">
        <v>5</v>
      </c>
      <c r="E38" s="209">
        <v>249.2</v>
      </c>
      <c r="F38" s="208">
        <v>5</v>
      </c>
      <c r="G38" s="209">
        <v>249.2</v>
      </c>
      <c r="H38" s="185">
        <v>92204</v>
      </c>
      <c r="I38" s="212">
        <v>370</v>
      </c>
      <c r="J38" s="103"/>
    </row>
    <row r="39" spans="1:10" ht="15.75" customHeight="1">
      <c r="A39" s="180" t="s">
        <v>50</v>
      </c>
      <c r="B39" s="210"/>
      <c r="C39" s="207">
        <v>0</v>
      </c>
      <c r="D39" s="208">
        <v>15</v>
      </c>
      <c r="E39" s="209">
        <v>748.5</v>
      </c>
      <c r="F39" s="208">
        <v>15</v>
      </c>
      <c r="G39" s="209">
        <v>748.5</v>
      </c>
      <c r="H39" s="185" t="s">
        <v>372</v>
      </c>
      <c r="I39" s="212">
        <v>238.67</v>
      </c>
      <c r="J39" s="103"/>
    </row>
    <row r="40" spans="1:10" ht="15.75" customHeight="1">
      <c r="A40" s="180" t="s">
        <v>52</v>
      </c>
      <c r="B40" s="208">
        <v>10</v>
      </c>
      <c r="C40" s="207">
        <v>498.5</v>
      </c>
      <c r="D40" s="208">
        <v>0</v>
      </c>
      <c r="E40" s="209">
        <v>0</v>
      </c>
      <c r="F40" s="208">
        <v>10</v>
      </c>
      <c r="G40" s="209">
        <v>498.5</v>
      </c>
      <c r="H40" s="185">
        <v>89231.5</v>
      </c>
      <c r="I40" s="212">
        <v>179</v>
      </c>
      <c r="J40" s="103"/>
    </row>
    <row r="41" spans="1:10" ht="15.75" customHeight="1">
      <c r="A41" s="180" t="s">
        <v>198</v>
      </c>
      <c r="B41" s="208">
        <v>120</v>
      </c>
      <c r="C41" s="207">
        <v>5983.5</v>
      </c>
      <c r="D41" s="208">
        <v>30</v>
      </c>
      <c r="E41" s="209">
        <v>1497.6</v>
      </c>
      <c r="F41" s="208">
        <v>150</v>
      </c>
      <c r="G41" s="209">
        <v>7481.1</v>
      </c>
      <c r="H41" s="185" t="s">
        <v>373</v>
      </c>
      <c r="I41" s="212">
        <v>142.75</v>
      </c>
      <c r="J41" s="103"/>
    </row>
    <row r="42" spans="1:10" ht="15.75" customHeight="1">
      <c r="A42" s="180" t="s">
        <v>374</v>
      </c>
      <c r="B42" s="208">
        <v>21</v>
      </c>
      <c r="C42" s="207">
        <v>1047</v>
      </c>
      <c r="D42" s="208">
        <v>0</v>
      </c>
      <c r="E42" s="209">
        <v>0</v>
      </c>
      <c r="F42" s="208">
        <v>21</v>
      </c>
      <c r="G42" s="209">
        <v>1047</v>
      </c>
      <c r="H42" s="185" t="s">
        <v>375</v>
      </c>
      <c r="I42" s="212">
        <v>297.62</v>
      </c>
      <c r="J42" s="103"/>
    </row>
    <row r="43" spans="1:10" ht="15.75" customHeight="1">
      <c r="A43" s="180" t="s">
        <v>53</v>
      </c>
      <c r="B43" s="208">
        <v>60</v>
      </c>
      <c r="C43" s="207">
        <v>2991</v>
      </c>
      <c r="D43" s="208">
        <v>20</v>
      </c>
      <c r="E43" s="209">
        <v>998.2</v>
      </c>
      <c r="F43" s="208">
        <v>80</v>
      </c>
      <c r="G43" s="209">
        <v>3989.2</v>
      </c>
      <c r="H43" s="185">
        <v>942637.2</v>
      </c>
      <c r="I43" s="212">
        <v>236.2973027173368</v>
      </c>
      <c r="J43" s="103"/>
    </row>
    <row r="44" spans="1:10" ht="15.75" customHeight="1">
      <c r="A44" s="180" t="s">
        <v>201</v>
      </c>
      <c r="B44" s="210"/>
      <c r="C44" s="207">
        <v>0</v>
      </c>
      <c r="D44" s="208">
        <v>10</v>
      </c>
      <c r="E44" s="209">
        <v>499.2</v>
      </c>
      <c r="F44" s="208">
        <v>10</v>
      </c>
      <c r="G44" s="209">
        <v>499.2</v>
      </c>
      <c r="H44" s="185" t="s">
        <v>376</v>
      </c>
      <c r="I44" s="212">
        <v>205</v>
      </c>
      <c r="J44" s="103"/>
    </row>
    <row r="45" spans="1:10" ht="15.75" customHeight="1">
      <c r="A45" s="180" t="s">
        <v>54</v>
      </c>
      <c r="B45" s="210"/>
      <c r="C45" s="207">
        <v>0</v>
      </c>
      <c r="D45" s="208">
        <v>145</v>
      </c>
      <c r="E45" s="209">
        <v>7233.2</v>
      </c>
      <c r="F45" s="208">
        <v>145</v>
      </c>
      <c r="G45" s="209">
        <v>7233.2</v>
      </c>
      <c r="H45" s="185" t="s">
        <v>377</v>
      </c>
      <c r="I45" s="212">
        <v>255.38</v>
      </c>
      <c r="J45" s="103"/>
    </row>
    <row r="46" spans="1:10" ht="15.75" customHeight="1">
      <c r="A46" s="180" t="s">
        <v>152</v>
      </c>
      <c r="B46" s="208">
        <v>10</v>
      </c>
      <c r="C46" s="207">
        <v>498.5</v>
      </c>
      <c r="D46" s="208">
        <v>0</v>
      </c>
      <c r="E46" s="209">
        <v>0</v>
      </c>
      <c r="F46" s="208">
        <v>10</v>
      </c>
      <c r="G46" s="209">
        <v>498.5</v>
      </c>
      <c r="H46" s="185">
        <v>66300.5</v>
      </c>
      <c r="I46" s="212">
        <v>133</v>
      </c>
      <c r="J46" s="103"/>
    </row>
    <row r="47" spans="1:10" ht="15.75" customHeight="1">
      <c r="A47" s="180" t="s">
        <v>71</v>
      </c>
      <c r="B47" s="208">
        <v>56</v>
      </c>
      <c r="C47" s="207">
        <v>2792.5</v>
      </c>
      <c r="D47" s="208">
        <v>24</v>
      </c>
      <c r="E47" s="209">
        <v>1197.9</v>
      </c>
      <c r="F47" s="208">
        <v>80</v>
      </c>
      <c r="G47" s="209">
        <v>3990.4</v>
      </c>
      <c r="H47" s="185">
        <v>1078594.6</v>
      </c>
      <c r="I47" s="212">
        <v>270.29736367281475</v>
      </c>
      <c r="J47" s="103"/>
    </row>
    <row r="48" spans="1:10" ht="15.75" customHeight="1">
      <c r="A48" s="180" t="s">
        <v>243</v>
      </c>
      <c r="B48" s="208">
        <v>120</v>
      </c>
      <c r="C48" s="207">
        <v>5983.5</v>
      </c>
      <c r="D48" s="208">
        <v>0</v>
      </c>
      <c r="E48" s="209">
        <v>0</v>
      </c>
      <c r="F48" s="208">
        <v>120</v>
      </c>
      <c r="G48" s="209">
        <v>5983.5</v>
      </c>
      <c r="H48" s="185" t="s">
        <v>378</v>
      </c>
      <c r="I48" s="212">
        <v>127</v>
      </c>
      <c r="J48" s="103"/>
    </row>
    <row r="49" spans="1:10" ht="15.75" customHeight="1">
      <c r="A49" s="180" t="s">
        <v>379</v>
      </c>
      <c r="B49" s="208">
        <v>50</v>
      </c>
      <c r="C49" s="207">
        <v>2492.5</v>
      </c>
      <c r="D49" s="208">
        <v>0</v>
      </c>
      <c r="E49" s="209">
        <v>0</v>
      </c>
      <c r="F49" s="208">
        <v>50</v>
      </c>
      <c r="G49" s="209">
        <v>2492.5</v>
      </c>
      <c r="H49" s="185" t="s">
        <v>380</v>
      </c>
      <c r="I49" s="212">
        <v>186.6</v>
      </c>
      <c r="J49" s="103"/>
    </row>
    <row r="50" spans="1:10" ht="15.75" customHeight="1">
      <c r="A50" s="180" t="s">
        <v>57</v>
      </c>
      <c r="B50" s="208">
        <v>30</v>
      </c>
      <c r="C50" s="207">
        <v>1497</v>
      </c>
      <c r="D50" s="208">
        <v>0</v>
      </c>
      <c r="E50" s="209">
        <v>0</v>
      </c>
      <c r="F50" s="208">
        <v>30</v>
      </c>
      <c r="G50" s="209">
        <v>1497</v>
      </c>
      <c r="H50" s="185" t="s">
        <v>381</v>
      </c>
      <c r="I50" s="212">
        <v>185.61</v>
      </c>
      <c r="J50" s="103"/>
    </row>
    <row r="51" spans="1:10" ht="15.75" customHeight="1">
      <c r="A51" s="180" t="s">
        <v>19</v>
      </c>
      <c r="B51" s="211">
        <v>1683</v>
      </c>
      <c r="C51" s="207">
        <v>83910</v>
      </c>
      <c r="D51" s="208">
        <v>485</v>
      </c>
      <c r="E51" s="209">
        <v>24202.6</v>
      </c>
      <c r="F51" s="211">
        <v>2168</v>
      </c>
      <c r="G51" s="209" t="s">
        <v>382</v>
      </c>
      <c r="H51" s="185" t="s">
        <v>383</v>
      </c>
      <c r="I51" s="212">
        <v>202.72</v>
      </c>
      <c r="J51" s="103"/>
    </row>
    <row r="52" spans="1:10" ht="15.75" customHeight="1">
      <c r="A52" s="186" t="s">
        <v>62</v>
      </c>
      <c r="B52" s="187"/>
      <c r="C52" s="188"/>
      <c r="D52" s="187"/>
      <c r="E52" s="188"/>
      <c r="F52" s="187"/>
      <c r="G52" s="189"/>
      <c r="H52" s="190"/>
      <c r="I52" s="191"/>
      <c r="J52" s="103"/>
    </row>
    <row r="53" spans="1:10" ht="15.75" customHeight="1">
      <c r="A53" s="186" t="s">
        <v>63</v>
      </c>
      <c r="B53" s="187"/>
      <c r="C53" s="188"/>
      <c r="D53" s="187"/>
      <c r="E53" s="188"/>
      <c r="F53" s="187"/>
      <c r="G53" s="191" t="s">
        <v>64</v>
      </c>
      <c r="H53" s="190"/>
      <c r="I53" s="192"/>
      <c r="J53" s="103"/>
    </row>
    <row r="54" spans="1:10" ht="15.75" customHeight="1">
      <c r="A54" s="186" t="s">
        <v>157</v>
      </c>
      <c r="B54" s="187"/>
      <c r="C54" s="188"/>
      <c r="D54" s="187"/>
      <c r="E54" s="188"/>
      <c r="F54" s="187"/>
      <c r="G54" s="189"/>
      <c r="H54" s="190" t="s">
        <v>66</v>
      </c>
      <c r="I54" s="191"/>
      <c r="J54" s="103"/>
    </row>
    <row r="55" spans="1:10" ht="15.75" customHeight="1">
      <c r="A55" s="186" t="s">
        <v>158</v>
      </c>
      <c r="B55" s="187"/>
      <c r="C55" s="188"/>
      <c r="D55" s="187"/>
      <c r="E55" s="188"/>
      <c r="F55" s="187"/>
      <c r="G55" s="189"/>
      <c r="H55" s="190"/>
      <c r="I55" s="191"/>
      <c r="J55" s="103"/>
    </row>
    <row r="56" spans="1:10" ht="15.75" customHeight="1">
      <c r="A56" s="186" t="s">
        <v>159</v>
      </c>
      <c r="B56" s="187"/>
      <c r="C56" s="188"/>
      <c r="D56" s="187"/>
      <c r="E56" s="188"/>
      <c r="F56" s="187"/>
      <c r="G56" s="189"/>
      <c r="H56" s="190"/>
      <c r="I56" s="191"/>
      <c r="J56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58">
      <selection activeCell="H7" sqref="H7"/>
    </sheetView>
  </sheetViews>
  <sheetFormatPr defaultColWidth="9.140625" defaultRowHeight="15.75" customHeight="1"/>
  <cols>
    <col min="1" max="1" width="30.7109375" style="195" customWidth="1"/>
    <col min="2" max="2" width="6.28125" style="195" customWidth="1"/>
    <col min="3" max="3" width="10.28125" style="195" customWidth="1"/>
    <col min="4" max="4" width="6.00390625" style="195" customWidth="1"/>
    <col min="5" max="5" width="10.421875" style="195" customWidth="1"/>
    <col min="6" max="6" width="7.00390625" style="195" customWidth="1"/>
    <col min="7" max="7" width="9.57421875" style="195" customWidth="1"/>
    <col min="8" max="8" width="13.8515625" style="195" customWidth="1"/>
    <col min="9" max="9" width="9.140625" style="195" customWidth="1"/>
    <col min="10" max="16384" width="9.140625" style="195" customWidth="1"/>
  </cols>
  <sheetData>
    <row r="1" spans="1:10" ht="15.75" customHeight="1">
      <c r="A1" s="154" t="s">
        <v>293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250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294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16" t="s">
        <v>295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36</v>
      </c>
      <c r="B15" s="205">
        <v>1782</v>
      </c>
      <c r="C15" s="196">
        <v>88852.5</v>
      </c>
      <c r="D15" s="194">
        <v>96</v>
      </c>
      <c r="E15" s="196">
        <v>4789.7</v>
      </c>
      <c r="F15" s="205">
        <v>1878</v>
      </c>
      <c r="G15" s="196">
        <v>93642.2</v>
      </c>
      <c r="H15" s="198" t="s">
        <v>296</v>
      </c>
      <c r="I15" s="198">
        <v>185.22</v>
      </c>
      <c r="J15" s="103"/>
    </row>
    <row r="16" spans="1:10" ht="15.75" customHeight="1">
      <c r="A16" s="206" t="s">
        <v>132</v>
      </c>
      <c r="B16" s="194">
        <v>117</v>
      </c>
      <c r="C16" s="196">
        <v>5836</v>
      </c>
      <c r="D16" s="194">
        <v>13</v>
      </c>
      <c r="E16" s="196">
        <v>648.7</v>
      </c>
      <c r="F16" s="194">
        <v>130</v>
      </c>
      <c r="G16" s="196">
        <v>6484.7</v>
      </c>
      <c r="H16" s="198" t="s">
        <v>297</v>
      </c>
      <c r="I16" s="198">
        <v>224.94</v>
      </c>
      <c r="J16" s="103"/>
    </row>
    <row r="17" spans="1:10" ht="15.75" customHeight="1">
      <c r="A17" s="180" t="s">
        <v>134</v>
      </c>
      <c r="B17" s="194">
        <v>80</v>
      </c>
      <c r="C17" s="196">
        <v>3988</v>
      </c>
      <c r="D17" s="194">
        <v>0</v>
      </c>
      <c r="E17" s="196">
        <v>0</v>
      </c>
      <c r="F17" s="194">
        <v>80</v>
      </c>
      <c r="G17" s="196">
        <v>3988</v>
      </c>
      <c r="H17" s="198" t="s">
        <v>298</v>
      </c>
      <c r="I17" s="198">
        <v>209.75</v>
      </c>
      <c r="J17" s="103"/>
    </row>
    <row r="18" spans="1:10" ht="15.75" customHeight="1">
      <c r="A18" s="180" t="s">
        <v>213</v>
      </c>
      <c r="B18" s="200"/>
      <c r="C18" s="196">
        <v>0</v>
      </c>
      <c r="D18" s="194">
        <v>47</v>
      </c>
      <c r="E18" s="196">
        <v>2295.6</v>
      </c>
      <c r="F18" s="194">
        <v>47</v>
      </c>
      <c r="G18" s="196">
        <v>2295.6</v>
      </c>
      <c r="H18" s="198" t="s">
        <v>299</v>
      </c>
      <c r="I18" s="198">
        <v>197.3</v>
      </c>
      <c r="J18" s="103"/>
    </row>
    <row r="19" spans="1:10" ht="15.75" customHeight="1">
      <c r="A19" s="206" t="s">
        <v>37</v>
      </c>
      <c r="B19" s="194">
        <v>293</v>
      </c>
      <c r="C19" s="196">
        <v>14609.5</v>
      </c>
      <c r="D19" s="194">
        <v>0</v>
      </c>
      <c r="E19" s="196">
        <v>0</v>
      </c>
      <c r="F19" s="194">
        <v>293</v>
      </c>
      <c r="G19" s="196">
        <v>14609.5</v>
      </c>
      <c r="H19" s="198">
        <v>3113665.5</v>
      </c>
      <c r="I19" s="198">
        <v>213.12608234368048</v>
      </c>
      <c r="J19" s="103"/>
    </row>
    <row r="20" spans="1:10" ht="15.75" customHeight="1">
      <c r="A20" s="180" t="s">
        <v>73</v>
      </c>
      <c r="B20" s="194">
        <v>60</v>
      </c>
      <c r="C20" s="196">
        <v>2991</v>
      </c>
      <c r="D20" s="194">
        <v>0</v>
      </c>
      <c r="E20" s="196">
        <v>0</v>
      </c>
      <c r="F20" s="194">
        <v>60</v>
      </c>
      <c r="G20" s="196">
        <v>2991</v>
      </c>
      <c r="H20" s="198" t="s">
        <v>300</v>
      </c>
      <c r="I20" s="198">
        <v>206.67</v>
      </c>
      <c r="J20" s="103"/>
    </row>
    <row r="21" spans="1:10" ht="15.75" customHeight="1">
      <c r="A21" s="180" t="s">
        <v>136</v>
      </c>
      <c r="B21" s="194">
        <v>51</v>
      </c>
      <c r="C21" s="196">
        <v>2542.5</v>
      </c>
      <c r="D21" s="194">
        <v>0</v>
      </c>
      <c r="E21" s="196">
        <v>0</v>
      </c>
      <c r="F21" s="194">
        <v>51</v>
      </c>
      <c r="G21" s="196">
        <v>2542.5</v>
      </c>
      <c r="H21" s="198" t="s">
        <v>301</v>
      </c>
      <c r="I21" s="198">
        <v>237.38</v>
      </c>
      <c r="J21" s="103"/>
    </row>
    <row r="22" spans="1:10" ht="15.75" customHeight="1">
      <c r="A22" s="180" t="s">
        <v>167</v>
      </c>
      <c r="B22" s="200"/>
      <c r="C22" s="196">
        <v>0</v>
      </c>
      <c r="D22" s="194">
        <v>10</v>
      </c>
      <c r="E22" s="196">
        <v>499.2</v>
      </c>
      <c r="F22" s="194">
        <v>10</v>
      </c>
      <c r="G22" s="196">
        <v>499.2</v>
      </c>
      <c r="H22" s="198" t="s">
        <v>168</v>
      </c>
      <c r="I22" s="198">
        <v>249</v>
      </c>
      <c r="J22" s="103"/>
    </row>
    <row r="23" spans="1:10" ht="15.75" customHeight="1">
      <c r="A23" s="180" t="s">
        <v>38</v>
      </c>
      <c r="B23" s="194">
        <v>30</v>
      </c>
      <c r="C23" s="196">
        <v>1495.5</v>
      </c>
      <c r="D23" s="194">
        <v>0</v>
      </c>
      <c r="E23" s="196">
        <v>0</v>
      </c>
      <c r="F23" s="194">
        <v>30</v>
      </c>
      <c r="G23" s="196">
        <v>1495.5</v>
      </c>
      <c r="H23" s="198" t="s">
        <v>302</v>
      </c>
      <c r="I23" s="198">
        <v>197</v>
      </c>
      <c r="J23" s="103"/>
    </row>
    <row r="24" spans="1:10" ht="15.75" customHeight="1">
      <c r="A24" s="180" t="s">
        <v>215</v>
      </c>
      <c r="B24" s="200"/>
      <c r="C24" s="196">
        <v>0</v>
      </c>
      <c r="D24" s="194">
        <v>15</v>
      </c>
      <c r="E24" s="196">
        <v>747.6</v>
      </c>
      <c r="F24" s="194">
        <v>15</v>
      </c>
      <c r="G24" s="196">
        <v>747.6</v>
      </c>
      <c r="H24" s="198" t="s">
        <v>216</v>
      </c>
      <c r="I24" s="198">
        <v>243.33</v>
      </c>
      <c r="J24" s="103"/>
    </row>
    <row r="25" spans="1:10" ht="15.75" customHeight="1">
      <c r="A25" s="180" t="s">
        <v>74</v>
      </c>
      <c r="B25" s="194">
        <v>470</v>
      </c>
      <c r="C25" s="196">
        <v>23431</v>
      </c>
      <c r="D25" s="194">
        <v>70</v>
      </c>
      <c r="E25" s="196">
        <v>3491.2</v>
      </c>
      <c r="F25" s="194">
        <v>540</v>
      </c>
      <c r="G25" s="196">
        <v>26922.2</v>
      </c>
      <c r="H25" s="198" t="s">
        <v>303</v>
      </c>
      <c r="I25" s="198">
        <v>197.77</v>
      </c>
      <c r="J25" s="103"/>
    </row>
    <row r="26" spans="1:10" ht="15.75" customHeight="1">
      <c r="A26" s="206" t="s">
        <v>170</v>
      </c>
      <c r="B26" s="194">
        <v>100</v>
      </c>
      <c r="C26" s="196">
        <v>4985</v>
      </c>
      <c r="D26" s="194">
        <v>85</v>
      </c>
      <c r="E26" s="196">
        <v>4242.5</v>
      </c>
      <c r="F26" s="194">
        <v>185</v>
      </c>
      <c r="G26" s="196">
        <v>9227.5</v>
      </c>
      <c r="H26" s="198" t="s">
        <v>304</v>
      </c>
      <c r="I26" s="198">
        <v>195.63</v>
      </c>
      <c r="J26" s="103"/>
    </row>
    <row r="27" spans="1:10" ht="15.75" customHeight="1">
      <c r="A27" s="180" t="s">
        <v>260</v>
      </c>
      <c r="B27" s="194">
        <v>110</v>
      </c>
      <c r="C27" s="196">
        <v>5483.5</v>
      </c>
      <c r="D27" s="194">
        <v>0</v>
      </c>
      <c r="E27" s="196">
        <v>0</v>
      </c>
      <c r="F27" s="194">
        <v>110</v>
      </c>
      <c r="G27" s="196">
        <v>5483.5</v>
      </c>
      <c r="H27" s="198" t="s">
        <v>261</v>
      </c>
      <c r="I27" s="198">
        <v>185.73</v>
      </c>
      <c r="J27" s="103"/>
    </row>
    <row r="28" spans="1:10" ht="15.75" customHeight="1">
      <c r="A28" s="180" t="s">
        <v>219</v>
      </c>
      <c r="B28" s="194">
        <v>99</v>
      </c>
      <c r="C28" s="196">
        <v>4938</v>
      </c>
      <c r="D28" s="194">
        <v>0</v>
      </c>
      <c r="E28" s="196">
        <v>0</v>
      </c>
      <c r="F28" s="194">
        <v>99</v>
      </c>
      <c r="G28" s="196">
        <v>4938</v>
      </c>
      <c r="H28" s="198" t="s">
        <v>305</v>
      </c>
      <c r="I28" s="198">
        <v>170.99</v>
      </c>
      <c r="J28" s="103"/>
    </row>
    <row r="29" spans="1:10" ht="15.75" customHeight="1">
      <c r="A29" s="180" t="s">
        <v>39</v>
      </c>
      <c r="B29" s="194">
        <v>77</v>
      </c>
      <c r="C29" s="196">
        <v>3840</v>
      </c>
      <c r="D29" s="194">
        <v>0</v>
      </c>
      <c r="E29" s="196">
        <v>0</v>
      </c>
      <c r="F29" s="194">
        <v>77</v>
      </c>
      <c r="G29" s="196">
        <v>3840</v>
      </c>
      <c r="H29" s="198" t="s">
        <v>306</v>
      </c>
      <c r="I29" s="198">
        <v>293.06</v>
      </c>
      <c r="J29" s="103"/>
    </row>
    <row r="30" spans="1:10" ht="15.75" customHeight="1">
      <c r="A30" s="180" t="s">
        <v>40</v>
      </c>
      <c r="B30" s="194">
        <v>161</v>
      </c>
      <c r="C30" s="196">
        <v>8026</v>
      </c>
      <c r="D30" s="194">
        <v>0</v>
      </c>
      <c r="E30" s="196">
        <v>0</v>
      </c>
      <c r="F30" s="194">
        <v>161</v>
      </c>
      <c r="G30" s="196">
        <v>8026</v>
      </c>
      <c r="H30" s="198" t="s">
        <v>307</v>
      </c>
      <c r="I30" s="198">
        <v>270.5</v>
      </c>
      <c r="J30" s="103"/>
    </row>
    <row r="31" spans="1:10" ht="15.75" customHeight="1">
      <c r="A31" s="206" t="s">
        <v>41</v>
      </c>
      <c r="B31" s="194">
        <v>256</v>
      </c>
      <c r="C31" s="196">
        <v>12762.5</v>
      </c>
      <c r="D31" s="194">
        <v>5</v>
      </c>
      <c r="E31" s="196">
        <v>249.2</v>
      </c>
      <c r="F31" s="194">
        <v>261</v>
      </c>
      <c r="G31" s="196">
        <v>13011.7</v>
      </c>
      <c r="H31" s="198" t="s">
        <v>308</v>
      </c>
      <c r="I31" s="198">
        <v>237.06</v>
      </c>
      <c r="J31" s="103"/>
    </row>
    <row r="32" spans="1:10" ht="15.75" customHeight="1">
      <c r="A32" s="206" t="s">
        <v>174</v>
      </c>
      <c r="B32" s="194">
        <v>20</v>
      </c>
      <c r="C32" s="196">
        <v>997</v>
      </c>
      <c r="D32" s="194">
        <v>0</v>
      </c>
      <c r="E32" s="196">
        <v>0</v>
      </c>
      <c r="F32" s="194">
        <v>20</v>
      </c>
      <c r="G32" s="196">
        <v>997</v>
      </c>
      <c r="H32" s="198" t="s">
        <v>309</v>
      </c>
      <c r="I32" s="198">
        <v>304.5</v>
      </c>
      <c r="J32" s="103"/>
    </row>
    <row r="33" spans="1:10" ht="15.75" customHeight="1">
      <c r="A33" s="206" t="s">
        <v>98</v>
      </c>
      <c r="B33" s="194">
        <v>155</v>
      </c>
      <c r="C33" s="196">
        <v>7727.5</v>
      </c>
      <c r="D33" s="194">
        <v>0</v>
      </c>
      <c r="E33" s="196">
        <v>0</v>
      </c>
      <c r="F33" s="194">
        <v>155</v>
      </c>
      <c r="G33" s="196">
        <v>7727.5</v>
      </c>
      <c r="H33" s="198" t="s">
        <v>99</v>
      </c>
      <c r="I33" s="198">
        <v>209.13</v>
      </c>
      <c r="J33" s="103"/>
    </row>
    <row r="34" spans="1:10" ht="15.75" customHeight="1">
      <c r="A34" s="206" t="s">
        <v>176</v>
      </c>
      <c r="B34" s="194">
        <v>10</v>
      </c>
      <c r="C34" s="196">
        <v>498.5</v>
      </c>
      <c r="D34" s="194">
        <v>0</v>
      </c>
      <c r="E34" s="196">
        <v>0</v>
      </c>
      <c r="F34" s="194">
        <v>10</v>
      </c>
      <c r="G34" s="196">
        <v>498.5</v>
      </c>
      <c r="H34" s="198">
        <v>65303.5</v>
      </c>
      <c r="I34" s="198">
        <v>131</v>
      </c>
      <c r="J34" s="103"/>
    </row>
    <row r="35" spans="1:10" ht="15.75" customHeight="1">
      <c r="A35" s="180" t="s">
        <v>72</v>
      </c>
      <c r="B35" s="194">
        <v>30</v>
      </c>
      <c r="C35" s="196">
        <v>1495.5</v>
      </c>
      <c r="D35" s="194">
        <v>0</v>
      </c>
      <c r="E35" s="196">
        <v>0</v>
      </c>
      <c r="F35" s="194">
        <v>30</v>
      </c>
      <c r="G35" s="196">
        <v>1495.5</v>
      </c>
      <c r="H35" s="198" t="s">
        <v>100</v>
      </c>
      <c r="I35" s="198">
        <v>246.67</v>
      </c>
      <c r="J35" s="103"/>
    </row>
    <row r="36" spans="1:10" ht="15.75" customHeight="1">
      <c r="A36" s="206" t="s">
        <v>42</v>
      </c>
      <c r="B36" s="205">
        <v>1015</v>
      </c>
      <c r="C36" s="196">
        <v>50598.5</v>
      </c>
      <c r="D36" s="194">
        <v>314</v>
      </c>
      <c r="E36" s="196">
        <v>15673.4</v>
      </c>
      <c r="F36" s="205">
        <v>1329</v>
      </c>
      <c r="G36" s="196">
        <v>66271.9</v>
      </c>
      <c r="H36" s="198" t="s">
        <v>310</v>
      </c>
      <c r="I36" s="198">
        <v>195.79</v>
      </c>
      <c r="J36" s="103"/>
    </row>
    <row r="37" spans="1:10" ht="15.75" customHeight="1">
      <c r="A37" s="180" t="s">
        <v>178</v>
      </c>
      <c r="B37" s="194">
        <v>101</v>
      </c>
      <c r="C37" s="196">
        <v>5036.5</v>
      </c>
      <c r="D37" s="194">
        <v>0</v>
      </c>
      <c r="E37" s="196">
        <v>0</v>
      </c>
      <c r="F37" s="194">
        <v>101</v>
      </c>
      <c r="G37" s="196">
        <v>5036.5</v>
      </c>
      <c r="H37" s="198" t="s">
        <v>311</v>
      </c>
      <c r="I37" s="198">
        <v>191.45</v>
      </c>
      <c r="J37" s="103"/>
    </row>
    <row r="38" spans="1:10" ht="15.75" customHeight="1">
      <c r="A38" s="180" t="s">
        <v>43</v>
      </c>
      <c r="B38" s="205">
        <v>1342</v>
      </c>
      <c r="C38" s="196">
        <v>66911</v>
      </c>
      <c r="D38" s="194">
        <v>381</v>
      </c>
      <c r="E38" s="196">
        <v>19012</v>
      </c>
      <c r="F38" s="205">
        <v>1723</v>
      </c>
      <c r="G38" s="196">
        <v>85923</v>
      </c>
      <c r="H38" s="198" t="s">
        <v>312</v>
      </c>
      <c r="I38" s="198">
        <v>191.36</v>
      </c>
      <c r="J38" s="103"/>
    </row>
    <row r="39" spans="1:10" ht="15.75" customHeight="1">
      <c r="A39" s="206" t="s">
        <v>44</v>
      </c>
      <c r="B39" s="194">
        <v>110</v>
      </c>
      <c r="C39" s="196">
        <v>5486.5</v>
      </c>
      <c r="D39" s="194">
        <v>0</v>
      </c>
      <c r="E39" s="196">
        <v>0</v>
      </c>
      <c r="F39" s="194">
        <v>110</v>
      </c>
      <c r="G39" s="196">
        <v>5486.5</v>
      </c>
      <c r="H39" s="198" t="s">
        <v>313</v>
      </c>
      <c r="I39" s="198">
        <v>197.33</v>
      </c>
      <c r="J39" s="103"/>
    </row>
    <row r="40" spans="1:10" ht="15.75" customHeight="1">
      <c r="A40" s="180" t="s">
        <v>45</v>
      </c>
      <c r="B40" s="194">
        <v>76</v>
      </c>
      <c r="C40" s="196">
        <v>3791</v>
      </c>
      <c r="D40" s="194">
        <v>102</v>
      </c>
      <c r="E40" s="196">
        <v>5015.5</v>
      </c>
      <c r="F40" s="194">
        <v>178</v>
      </c>
      <c r="G40" s="196">
        <v>8806.5</v>
      </c>
      <c r="H40" s="198" t="s">
        <v>314</v>
      </c>
      <c r="I40" s="198">
        <v>198.16</v>
      </c>
      <c r="J40" s="103"/>
    </row>
    <row r="41" spans="1:10" ht="15.75" customHeight="1">
      <c r="A41" s="180" t="s">
        <v>67</v>
      </c>
      <c r="B41" s="194">
        <v>81</v>
      </c>
      <c r="C41" s="196">
        <v>4038</v>
      </c>
      <c r="D41" s="194">
        <v>0</v>
      </c>
      <c r="E41" s="196">
        <v>0</v>
      </c>
      <c r="F41" s="194">
        <v>81</v>
      </c>
      <c r="G41" s="196">
        <v>4038</v>
      </c>
      <c r="H41" s="198" t="s">
        <v>315</v>
      </c>
      <c r="I41" s="198">
        <v>222.53</v>
      </c>
      <c r="J41" s="103"/>
    </row>
    <row r="42" spans="1:10" ht="15.75" customHeight="1">
      <c r="A42" s="180" t="s">
        <v>183</v>
      </c>
      <c r="B42" s="194">
        <v>20</v>
      </c>
      <c r="C42" s="196">
        <v>997</v>
      </c>
      <c r="D42" s="194">
        <v>0</v>
      </c>
      <c r="E42" s="196">
        <v>0</v>
      </c>
      <c r="F42" s="194">
        <v>20</v>
      </c>
      <c r="G42" s="196">
        <v>997</v>
      </c>
      <c r="H42" s="198" t="s">
        <v>184</v>
      </c>
      <c r="I42" s="198">
        <v>269.49</v>
      </c>
      <c r="J42" s="103"/>
    </row>
    <row r="43" spans="1:10" ht="15.75" customHeight="1">
      <c r="A43" s="180" t="s">
        <v>55</v>
      </c>
      <c r="B43" s="194">
        <v>170</v>
      </c>
      <c r="C43" s="196">
        <v>8474.5</v>
      </c>
      <c r="D43" s="194">
        <v>45</v>
      </c>
      <c r="E43" s="196">
        <v>2244.6</v>
      </c>
      <c r="F43" s="194">
        <v>215</v>
      </c>
      <c r="G43" s="196">
        <v>10719.1</v>
      </c>
      <c r="H43" s="198" t="s">
        <v>316</v>
      </c>
      <c r="I43" s="198">
        <v>214.5</v>
      </c>
      <c r="J43" s="103"/>
    </row>
    <row r="44" spans="1:10" ht="15.75" customHeight="1">
      <c r="A44" s="180" t="s">
        <v>186</v>
      </c>
      <c r="B44" s="194">
        <v>5</v>
      </c>
      <c r="C44" s="196">
        <v>249.5</v>
      </c>
      <c r="D44" s="194">
        <v>5</v>
      </c>
      <c r="E44" s="196">
        <v>249.5</v>
      </c>
      <c r="F44" s="194">
        <v>10</v>
      </c>
      <c r="G44" s="196">
        <v>499</v>
      </c>
      <c r="H44" s="198">
        <v>86826</v>
      </c>
      <c r="I44" s="198">
        <v>174</v>
      </c>
      <c r="J44" s="103"/>
    </row>
    <row r="45" spans="1:10" ht="15.75" customHeight="1">
      <c r="A45" s="206" t="s">
        <v>271</v>
      </c>
      <c r="B45" s="194">
        <v>11</v>
      </c>
      <c r="C45" s="196">
        <v>548.5</v>
      </c>
      <c r="D45" s="194">
        <v>0</v>
      </c>
      <c r="E45" s="196">
        <v>0</v>
      </c>
      <c r="F45" s="194">
        <v>11</v>
      </c>
      <c r="G45" s="196">
        <v>548.5</v>
      </c>
      <c r="H45" s="198" t="s">
        <v>256</v>
      </c>
      <c r="I45" s="198">
        <v>295</v>
      </c>
      <c r="J45" s="103"/>
    </row>
    <row r="46" spans="1:10" ht="15.75" customHeight="1">
      <c r="A46" s="206" t="s">
        <v>272</v>
      </c>
      <c r="B46" s="194">
        <v>10</v>
      </c>
      <c r="C46" s="196">
        <v>498.5</v>
      </c>
      <c r="D46" s="194">
        <v>0</v>
      </c>
      <c r="E46" s="196">
        <v>0</v>
      </c>
      <c r="F46" s="194">
        <v>10</v>
      </c>
      <c r="G46" s="196">
        <v>498.5</v>
      </c>
      <c r="H46" s="198">
        <v>93718</v>
      </c>
      <c r="I46" s="198">
        <v>188</v>
      </c>
      <c r="J46" s="103"/>
    </row>
    <row r="47" spans="1:10" ht="15.75" customHeight="1">
      <c r="A47" s="206" t="s">
        <v>187</v>
      </c>
      <c r="B47" s="194">
        <v>350</v>
      </c>
      <c r="C47" s="196">
        <v>17447.5</v>
      </c>
      <c r="D47" s="194">
        <v>165</v>
      </c>
      <c r="E47" s="196">
        <v>8236.5</v>
      </c>
      <c r="F47" s="194">
        <v>515</v>
      </c>
      <c r="G47" s="196">
        <v>25684</v>
      </c>
      <c r="H47" s="198" t="s">
        <v>317</v>
      </c>
      <c r="I47" s="198">
        <v>190.37</v>
      </c>
      <c r="J47" s="103"/>
    </row>
    <row r="48" spans="1:10" ht="15.75" customHeight="1">
      <c r="A48" s="180" t="s">
        <v>69</v>
      </c>
      <c r="B48" s="194">
        <v>40</v>
      </c>
      <c r="C48" s="196">
        <v>1994</v>
      </c>
      <c r="D48" s="194">
        <v>0</v>
      </c>
      <c r="E48" s="196">
        <v>0</v>
      </c>
      <c r="F48" s="194">
        <v>40</v>
      </c>
      <c r="G48" s="196">
        <v>1994</v>
      </c>
      <c r="H48" s="198" t="s">
        <v>318</v>
      </c>
      <c r="I48" s="198">
        <v>227.75</v>
      </c>
      <c r="J48" s="103"/>
    </row>
    <row r="49" spans="1:10" ht="15.75" customHeight="1">
      <c r="A49" s="206" t="s">
        <v>189</v>
      </c>
      <c r="B49" s="194">
        <v>101</v>
      </c>
      <c r="C49" s="196">
        <v>5038</v>
      </c>
      <c r="D49" s="194">
        <v>0</v>
      </c>
      <c r="E49" s="196">
        <v>0</v>
      </c>
      <c r="F49" s="194">
        <v>101</v>
      </c>
      <c r="G49" s="196">
        <v>5038</v>
      </c>
      <c r="H49" s="198" t="s">
        <v>319</v>
      </c>
      <c r="I49" s="198">
        <v>133.8</v>
      </c>
      <c r="J49" s="103"/>
    </row>
    <row r="50" spans="1:10" ht="15.75" customHeight="1">
      <c r="A50" s="206" t="s">
        <v>230</v>
      </c>
      <c r="B50" s="194">
        <v>31</v>
      </c>
      <c r="C50" s="196">
        <v>1545.5</v>
      </c>
      <c r="D50" s="194">
        <v>0</v>
      </c>
      <c r="E50" s="196">
        <v>0</v>
      </c>
      <c r="F50" s="194">
        <v>31</v>
      </c>
      <c r="G50" s="196">
        <v>1545.5</v>
      </c>
      <c r="H50" s="198" t="s">
        <v>320</v>
      </c>
      <c r="I50" s="198">
        <v>270.58</v>
      </c>
      <c r="J50" s="103"/>
    </row>
    <row r="51" spans="1:10" ht="15.75" customHeight="1">
      <c r="A51" s="180" t="s">
        <v>46</v>
      </c>
      <c r="B51" s="194">
        <v>540</v>
      </c>
      <c r="C51" s="196">
        <v>26925</v>
      </c>
      <c r="D51" s="194">
        <v>81</v>
      </c>
      <c r="E51" s="196">
        <v>4041.6</v>
      </c>
      <c r="F51" s="194">
        <v>621</v>
      </c>
      <c r="G51" s="196">
        <v>30966.6</v>
      </c>
      <c r="H51" s="198" t="s">
        <v>321</v>
      </c>
      <c r="I51" s="198">
        <v>183.12</v>
      </c>
      <c r="J51" s="103"/>
    </row>
    <row r="52" spans="1:10" ht="15.75" customHeight="1">
      <c r="A52" s="180" t="s">
        <v>276</v>
      </c>
      <c r="B52" s="200"/>
      <c r="C52" s="196">
        <v>0</v>
      </c>
      <c r="D52" s="194">
        <v>6</v>
      </c>
      <c r="E52" s="196">
        <v>274.5</v>
      </c>
      <c r="F52" s="194">
        <v>6</v>
      </c>
      <c r="G52" s="196">
        <v>274.5</v>
      </c>
      <c r="H52" s="198">
        <v>43096.5</v>
      </c>
      <c r="I52" s="198">
        <v>157</v>
      </c>
      <c r="J52" s="103"/>
    </row>
    <row r="53" spans="1:10" ht="15.75" customHeight="1">
      <c r="A53" s="206" t="s">
        <v>47</v>
      </c>
      <c r="B53" s="194">
        <v>210</v>
      </c>
      <c r="C53" s="196">
        <v>10474.5</v>
      </c>
      <c r="D53" s="194">
        <v>33</v>
      </c>
      <c r="E53" s="196">
        <v>1645</v>
      </c>
      <c r="F53" s="194">
        <v>243</v>
      </c>
      <c r="G53" s="196">
        <v>12119.5</v>
      </c>
      <c r="H53" s="198" t="s">
        <v>322</v>
      </c>
      <c r="I53" s="198">
        <v>195.58</v>
      </c>
      <c r="J53" s="103"/>
    </row>
    <row r="54" spans="1:10" ht="15.75" customHeight="1">
      <c r="A54" s="206" t="s">
        <v>233</v>
      </c>
      <c r="B54" s="194">
        <v>11</v>
      </c>
      <c r="C54" s="196">
        <v>548.5</v>
      </c>
      <c r="D54" s="194">
        <v>0</v>
      </c>
      <c r="E54" s="196">
        <v>0</v>
      </c>
      <c r="F54" s="194">
        <v>11</v>
      </c>
      <c r="G54" s="196">
        <v>548.5</v>
      </c>
      <c r="H54" s="198" t="s">
        <v>234</v>
      </c>
      <c r="I54" s="198">
        <v>293</v>
      </c>
      <c r="J54" s="103"/>
    </row>
    <row r="55" spans="1:10" ht="15.75" customHeight="1">
      <c r="A55" s="180" t="s">
        <v>68</v>
      </c>
      <c r="B55" s="194">
        <v>39</v>
      </c>
      <c r="C55" s="196">
        <v>1558.5</v>
      </c>
      <c r="D55" s="194">
        <v>0</v>
      </c>
      <c r="E55" s="196">
        <v>0</v>
      </c>
      <c r="F55" s="194">
        <v>39</v>
      </c>
      <c r="G55" s="196">
        <v>1558.5</v>
      </c>
      <c r="H55" s="198" t="s">
        <v>323</v>
      </c>
      <c r="I55" s="198">
        <v>322.26</v>
      </c>
      <c r="J55" s="103"/>
    </row>
    <row r="56" spans="1:10" ht="15.75" customHeight="1">
      <c r="A56" s="180" t="s">
        <v>193</v>
      </c>
      <c r="B56" s="194">
        <v>5</v>
      </c>
      <c r="C56" s="196">
        <v>250</v>
      </c>
      <c r="D56" s="194">
        <v>0</v>
      </c>
      <c r="E56" s="196">
        <v>0</v>
      </c>
      <c r="F56" s="194">
        <v>5</v>
      </c>
      <c r="G56" s="196">
        <v>250</v>
      </c>
      <c r="H56" s="198">
        <v>68750</v>
      </c>
      <c r="I56" s="198">
        <v>275</v>
      </c>
      <c r="J56" s="103"/>
    </row>
    <row r="57" spans="1:10" ht="15.75" customHeight="1">
      <c r="A57" s="180" t="s">
        <v>48</v>
      </c>
      <c r="B57" s="194">
        <v>190</v>
      </c>
      <c r="C57" s="196">
        <v>9474.5</v>
      </c>
      <c r="D57" s="194">
        <v>0</v>
      </c>
      <c r="E57" s="196">
        <v>0</v>
      </c>
      <c r="F57" s="194">
        <v>190</v>
      </c>
      <c r="G57" s="196">
        <v>9474.5</v>
      </c>
      <c r="H57" s="198" t="s">
        <v>324</v>
      </c>
      <c r="I57" s="198">
        <v>193.4</v>
      </c>
      <c r="J57" s="103"/>
    </row>
    <row r="58" spans="1:10" ht="15.75" customHeight="1">
      <c r="A58" s="180" t="s">
        <v>112</v>
      </c>
      <c r="B58" s="194">
        <v>10</v>
      </c>
      <c r="C58" s="196">
        <v>498.5</v>
      </c>
      <c r="D58" s="194">
        <v>0</v>
      </c>
      <c r="E58" s="196">
        <v>0</v>
      </c>
      <c r="F58" s="194">
        <v>10</v>
      </c>
      <c r="G58" s="196">
        <v>498.5</v>
      </c>
      <c r="H58" s="198" t="s">
        <v>113</v>
      </c>
      <c r="I58" s="198">
        <v>330</v>
      </c>
      <c r="J58" s="103"/>
    </row>
    <row r="59" spans="1:10" ht="15.75" customHeight="1">
      <c r="A59" s="180" t="s">
        <v>194</v>
      </c>
      <c r="B59" s="200"/>
      <c r="C59" s="196">
        <v>0</v>
      </c>
      <c r="D59" s="194">
        <v>18</v>
      </c>
      <c r="E59" s="196">
        <v>898</v>
      </c>
      <c r="F59" s="194">
        <v>18</v>
      </c>
      <c r="G59" s="196">
        <v>898</v>
      </c>
      <c r="H59" s="198" t="s">
        <v>325</v>
      </c>
      <c r="I59" s="198">
        <v>245.81</v>
      </c>
      <c r="J59" s="103"/>
    </row>
    <row r="60" spans="1:10" ht="15.75" customHeight="1">
      <c r="A60" s="206" t="s">
        <v>49</v>
      </c>
      <c r="B60" s="194">
        <v>11</v>
      </c>
      <c r="C60" s="196">
        <v>548.5</v>
      </c>
      <c r="D60" s="194">
        <v>19</v>
      </c>
      <c r="E60" s="196">
        <v>948.2</v>
      </c>
      <c r="F60" s="194">
        <v>30</v>
      </c>
      <c r="G60" s="196">
        <v>1496.7</v>
      </c>
      <c r="H60" s="198" t="s">
        <v>326</v>
      </c>
      <c r="I60" s="198">
        <v>242.27</v>
      </c>
      <c r="J60" s="103"/>
    </row>
    <row r="61" spans="1:10" ht="15.75" customHeight="1">
      <c r="A61" s="180" t="s">
        <v>50</v>
      </c>
      <c r="B61" s="194">
        <v>8</v>
      </c>
      <c r="C61" s="196">
        <v>398.5</v>
      </c>
      <c r="D61" s="194">
        <v>188</v>
      </c>
      <c r="E61" s="196">
        <v>9380.3</v>
      </c>
      <c r="F61" s="194">
        <v>196</v>
      </c>
      <c r="G61" s="196">
        <v>9778.8</v>
      </c>
      <c r="H61" s="198" t="s">
        <v>327</v>
      </c>
      <c r="I61" s="198">
        <v>224.84</v>
      </c>
      <c r="J61" s="103"/>
    </row>
    <row r="62" spans="1:10" ht="15.75" customHeight="1">
      <c r="A62" s="206" t="s">
        <v>70</v>
      </c>
      <c r="B62" s="194">
        <v>51</v>
      </c>
      <c r="C62" s="196">
        <v>2542.5</v>
      </c>
      <c r="D62" s="194">
        <v>0</v>
      </c>
      <c r="E62" s="196">
        <v>0</v>
      </c>
      <c r="F62" s="194">
        <v>51</v>
      </c>
      <c r="G62" s="196">
        <v>2542.5</v>
      </c>
      <c r="H62" s="198" t="s">
        <v>328</v>
      </c>
      <c r="I62" s="198">
        <v>270.24</v>
      </c>
      <c r="J62" s="103"/>
    </row>
    <row r="63" spans="1:10" ht="15.75" customHeight="1">
      <c r="A63" s="206" t="s">
        <v>51</v>
      </c>
      <c r="B63" s="194">
        <v>44</v>
      </c>
      <c r="C63" s="196">
        <v>2192.5</v>
      </c>
      <c r="D63" s="194">
        <v>31</v>
      </c>
      <c r="E63" s="196">
        <v>1546.4</v>
      </c>
      <c r="F63" s="194">
        <v>75</v>
      </c>
      <c r="G63" s="196">
        <v>3738.9</v>
      </c>
      <c r="H63" s="198">
        <v>877213.9</v>
      </c>
      <c r="I63" s="198">
        <v>234.61817646901494</v>
      </c>
      <c r="J63" s="103"/>
    </row>
    <row r="64" spans="1:10" ht="15.75" customHeight="1">
      <c r="A64" s="180" t="s">
        <v>52</v>
      </c>
      <c r="B64" s="194">
        <v>70</v>
      </c>
      <c r="C64" s="196">
        <v>3489.5</v>
      </c>
      <c r="D64" s="194">
        <v>63</v>
      </c>
      <c r="E64" s="196">
        <v>3108</v>
      </c>
      <c r="F64" s="194">
        <v>133</v>
      </c>
      <c r="G64" s="196">
        <v>6597.5</v>
      </c>
      <c r="H64" s="198" t="s">
        <v>329</v>
      </c>
      <c r="I64" s="198">
        <v>220.47</v>
      </c>
      <c r="J64" s="103"/>
    </row>
    <row r="65" spans="1:10" ht="15.75" customHeight="1">
      <c r="A65" s="180" t="s">
        <v>281</v>
      </c>
      <c r="B65" s="194">
        <v>11</v>
      </c>
      <c r="C65" s="196">
        <v>548.5</v>
      </c>
      <c r="D65" s="194">
        <v>0</v>
      </c>
      <c r="E65" s="196">
        <v>0</v>
      </c>
      <c r="F65" s="194">
        <v>11</v>
      </c>
      <c r="G65" s="196">
        <v>548.5</v>
      </c>
      <c r="H65" s="198" t="s">
        <v>282</v>
      </c>
      <c r="I65" s="198">
        <v>304</v>
      </c>
      <c r="J65" s="103"/>
    </row>
    <row r="66" spans="1:10" ht="15.75" customHeight="1">
      <c r="A66" s="206" t="s">
        <v>149</v>
      </c>
      <c r="B66" s="194">
        <v>20</v>
      </c>
      <c r="C66" s="196">
        <v>997</v>
      </c>
      <c r="D66" s="194">
        <v>5</v>
      </c>
      <c r="E66" s="196">
        <v>249.5</v>
      </c>
      <c r="F66" s="194">
        <v>25</v>
      </c>
      <c r="G66" s="196">
        <v>1246.5</v>
      </c>
      <c r="H66" s="198" t="s">
        <v>330</v>
      </c>
      <c r="I66" s="198">
        <v>218.4</v>
      </c>
      <c r="J66" s="103"/>
    </row>
    <row r="67" spans="1:10" ht="15.75" customHeight="1">
      <c r="A67" s="206" t="s">
        <v>198</v>
      </c>
      <c r="B67" s="200"/>
      <c r="C67" s="196">
        <v>0</v>
      </c>
      <c r="D67" s="194">
        <v>246</v>
      </c>
      <c r="E67" s="196">
        <v>12279.5</v>
      </c>
      <c r="F67" s="194">
        <v>246</v>
      </c>
      <c r="G67" s="196">
        <v>12279.5</v>
      </c>
      <c r="H67" s="198" t="s">
        <v>331</v>
      </c>
      <c r="I67" s="198">
        <v>204.5</v>
      </c>
      <c r="J67" s="103"/>
    </row>
    <row r="68" spans="1:10" ht="15.75" customHeight="1">
      <c r="A68" s="206" t="s">
        <v>200</v>
      </c>
      <c r="B68" s="200"/>
      <c r="C68" s="196">
        <v>0</v>
      </c>
      <c r="D68" s="194">
        <v>10</v>
      </c>
      <c r="E68" s="196">
        <v>499</v>
      </c>
      <c r="F68" s="194">
        <v>10</v>
      </c>
      <c r="G68" s="196">
        <v>499</v>
      </c>
      <c r="H68" s="198" t="s">
        <v>332</v>
      </c>
      <c r="I68" s="198">
        <v>201.5</v>
      </c>
      <c r="J68" s="103"/>
    </row>
    <row r="69" spans="1:10" ht="15.75" customHeight="1">
      <c r="A69" s="206" t="s">
        <v>53</v>
      </c>
      <c r="B69" s="194">
        <v>945</v>
      </c>
      <c r="C69" s="196">
        <v>47132.5</v>
      </c>
      <c r="D69" s="194">
        <v>62</v>
      </c>
      <c r="E69" s="196">
        <v>3064.6</v>
      </c>
      <c r="F69" s="194">
        <v>1007</v>
      </c>
      <c r="G69" s="196">
        <v>50197.1</v>
      </c>
      <c r="H69" s="198">
        <v>7727127</v>
      </c>
      <c r="I69" s="198">
        <v>153.93572537058915</v>
      </c>
      <c r="J69" s="103"/>
    </row>
    <row r="70" spans="1:10" ht="15.75" customHeight="1">
      <c r="A70" s="206" t="s">
        <v>201</v>
      </c>
      <c r="B70" s="194">
        <v>20</v>
      </c>
      <c r="C70" s="196">
        <v>997</v>
      </c>
      <c r="D70" s="194">
        <v>10</v>
      </c>
      <c r="E70" s="196">
        <v>498.4</v>
      </c>
      <c r="F70" s="194">
        <v>30</v>
      </c>
      <c r="G70" s="196">
        <v>1495.4</v>
      </c>
      <c r="H70" s="198" t="s">
        <v>333</v>
      </c>
      <c r="I70" s="198">
        <v>214.83</v>
      </c>
      <c r="J70" s="103"/>
    </row>
    <row r="71" spans="1:10" ht="15.75" customHeight="1">
      <c r="A71" s="180" t="s">
        <v>54</v>
      </c>
      <c r="B71" s="200"/>
      <c r="C71" s="196">
        <v>0</v>
      </c>
      <c r="D71" s="194">
        <v>356</v>
      </c>
      <c r="E71" s="196">
        <v>17760.2</v>
      </c>
      <c r="F71" s="194">
        <v>356</v>
      </c>
      <c r="G71" s="196">
        <v>17760.2</v>
      </c>
      <c r="H71" s="198" t="s">
        <v>334</v>
      </c>
      <c r="I71" s="198">
        <v>242.92</v>
      </c>
      <c r="J71" s="103"/>
    </row>
    <row r="72" spans="1:10" ht="15.75" customHeight="1">
      <c r="A72" s="180" t="s">
        <v>152</v>
      </c>
      <c r="B72" s="194">
        <v>31</v>
      </c>
      <c r="C72" s="196">
        <v>1545.5</v>
      </c>
      <c r="D72" s="194">
        <v>0</v>
      </c>
      <c r="E72" s="196">
        <v>0</v>
      </c>
      <c r="F72" s="194">
        <v>31</v>
      </c>
      <c r="G72" s="196">
        <v>1545.5</v>
      </c>
      <c r="H72" s="198" t="s">
        <v>335</v>
      </c>
      <c r="I72" s="198">
        <v>252.71</v>
      </c>
      <c r="J72" s="103"/>
    </row>
    <row r="73" spans="1:10" ht="15.75" customHeight="1">
      <c r="A73" s="180" t="s">
        <v>71</v>
      </c>
      <c r="B73" s="194">
        <v>134</v>
      </c>
      <c r="C73" s="196">
        <v>6682</v>
      </c>
      <c r="D73" s="194">
        <v>15</v>
      </c>
      <c r="E73" s="196">
        <v>748.4</v>
      </c>
      <c r="F73" s="194">
        <v>149</v>
      </c>
      <c r="G73" s="196">
        <v>7430.4</v>
      </c>
      <c r="H73" s="198" t="s">
        <v>336</v>
      </c>
      <c r="I73" s="198">
        <v>213.96</v>
      </c>
      <c r="J73" s="103"/>
    </row>
    <row r="74" spans="1:10" ht="15.75" customHeight="1">
      <c r="A74" s="180" t="s">
        <v>243</v>
      </c>
      <c r="B74" s="194">
        <v>70</v>
      </c>
      <c r="C74" s="196">
        <v>3494</v>
      </c>
      <c r="D74" s="194">
        <v>10</v>
      </c>
      <c r="E74" s="196">
        <v>499.2</v>
      </c>
      <c r="F74" s="194">
        <v>80</v>
      </c>
      <c r="G74" s="196">
        <v>3993.2</v>
      </c>
      <c r="H74" s="198" t="s">
        <v>337</v>
      </c>
      <c r="I74" s="198">
        <v>135.13</v>
      </c>
      <c r="J74" s="103"/>
    </row>
    <row r="75" spans="1:10" ht="15.75" customHeight="1">
      <c r="A75" s="180" t="s">
        <v>288</v>
      </c>
      <c r="B75" s="194">
        <v>10</v>
      </c>
      <c r="C75" s="196">
        <v>498.5</v>
      </c>
      <c r="D75" s="194">
        <v>0</v>
      </c>
      <c r="E75" s="196">
        <v>0</v>
      </c>
      <c r="F75" s="194">
        <v>10</v>
      </c>
      <c r="G75" s="196">
        <v>498.5</v>
      </c>
      <c r="H75" s="198" t="s">
        <v>289</v>
      </c>
      <c r="I75" s="198">
        <v>342</v>
      </c>
      <c r="J75" s="103"/>
    </row>
    <row r="76" spans="1:10" ht="15.75" customHeight="1">
      <c r="A76" s="180" t="s">
        <v>56</v>
      </c>
      <c r="B76" s="194">
        <v>40</v>
      </c>
      <c r="C76" s="196">
        <v>1994</v>
      </c>
      <c r="D76" s="194">
        <v>0</v>
      </c>
      <c r="E76" s="196">
        <v>0</v>
      </c>
      <c r="F76" s="194">
        <v>40</v>
      </c>
      <c r="G76" s="196">
        <v>1994</v>
      </c>
      <c r="H76" s="198" t="s">
        <v>120</v>
      </c>
      <c r="I76" s="198">
        <v>211.75</v>
      </c>
      <c r="J76" s="103"/>
    </row>
    <row r="77" spans="1:10" ht="15.75" customHeight="1">
      <c r="A77" s="180" t="s">
        <v>57</v>
      </c>
      <c r="B77" s="194">
        <v>65</v>
      </c>
      <c r="C77" s="196">
        <v>3239.5</v>
      </c>
      <c r="D77" s="194">
        <v>0</v>
      </c>
      <c r="E77" s="196">
        <v>0</v>
      </c>
      <c r="F77" s="194">
        <v>65</v>
      </c>
      <c r="G77" s="196">
        <v>3239.5</v>
      </c>
      <c r="H77" s="198" t="s">
        <v>338</v>
      </c>
      <c r="I77" s="198">
        <v>210.22</v>
      </c>
      <c r="J77" s="103"/>
    </row>
    <row r="78" spans="1:10" ht="15.75" customHeight="1">
      <c r="A78" s="206" t="s">
        <v>19</v>
      </c>
      <c r="B78" s="205">
        <v>9899</v>
      </c>
      <c r="C78" s="196" t="s">
        <v>339</v>
      </c>
      <c r="D78" s="194">
        <v>2506</v>
      </c>
      <c r="E78" s="196" t="s">
        <v>340</v>
      </c>
      <c r="F78" s="205">
        <v>12405</v>
      </c>
      <c r="G78" s="196" t="s">
        <v>341</v>
      </c>
      <c r="H78" s="198" t="s">
        <v>342</v>
      </c>
      <c r="I78" s="198">
        <v>197.46</v>
      </c>
      <c r="J78" s="103"/>
    </row>
    <row r="79" spans="1:10" ht="15.75" customHeight="1">
      <c r="A79" s="186" t="s">
        <v>62</v>
      </c>
      <c r="B79" s="187"/>
      <c r="C79" s="188"/>
      <c r="D79" s="187"/>
      <c r="E79" s="188"/>
      <c r="F79" s="187"/>
      <c r="G79" s="189"/>
      <c r="H79" s="190"/>
      <c r="I79" s="191"/>
      <c r="J79" s="103"/>
    </row>
    <row r="80" spans="1:10" ht="15.75" customHeight="1">
      <c r="A80" s="186" t="s">
        <v>63</v>
      </c>
      <c r="B80" s="187"/>
      <c r="C80" s="188"/>
      <c r="D80" s="187"/>
      <c r="E80" s="188"/>
      <c r="F80" s="187"/>
      <c r="G80" s="191" t="s">
        <v>64</v>
      </c>
      <c r="H80" s="190"/>
      <c r="I80" s="192"/>
      <c r="J80" s="103"/>
    </row>
    <row r="81" spans="1:10" ht="15.75" customHeight="1">
      <c r="A81" s="186" t="s">
        <v>157</v>
      </c>
      <c r="B81" s="187"/>
      <c r="C81" s="188"/>
      <c r="D81" s="187"/>
      <c r="E81" s="188"/>
      <c r="F81" s="187"/>
      <c r="G81" s="189"/>
      <c r="H81" s="190" t="s">
        <v>66</v>
      </c>
      <c r="I81" s="191"/>
      <c r="J81" s="103"/>
    </row>
    <row r="82" spans="1:10" ht="15.75" customHeight="1">
      <c r="A82" s="186" t="s">
        <v>158</v>
      </c>
      <c r="B82" s="187"/>
      <c r="C82" s="188"/>
      <c r="D82" s="187"/>
      <c r="E82" s="188"/>
      <c r="F82" s="187"/>
      <c r="G82" s="189"/>
      <c r="H82" s="190"/>
      <c r="I82" s="191"/>
      <c r="J82" s="103"/>
    </row>
    <row r="83" spans="1:10" ht="15.75" customHeight="1">
      <c r="A83" s="186" t="s">
        <v>159</v>
      </c>
      <c r="B83" s="187"/>
      <c r="C83" s="188"/>
      <c r="D83" s="187"/>
      <c r="E83" s="188"/>
      <c r="F83" s="187"/>
      <c r="G83" s="189"/>
      <c r="H83" s="190"/>
      <c r="I83" s="191"/>
      <c r="J83" s="103"/>
    </row>
  </sheetData>
  <sheetProtection/>
  <printOptions/>
  <pageMargins left="0.6" right="0.6" top="1.25" bottom="0.5" header="0.3" footer="0.3"/>
  <pageSetup horizontalDpi="600" verticalDpi="600" orientation="portrait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0.7109375" style="20" customWidth="1"/>
    <col min="2" max="2" width="6.28125" style="20" customWidth="1"/>
    <col min="3" max="3" width="10.28125" style="20" customWidth="1"/>
    <col min="4" max="4" width="6.00390625" style="20" customWidth="1"/>
    <col min="5" max="5" width="10.421875" style="20" customWidth="1"/>
    <col min="6" max="6" width="7.00390625" style="20" customWidth="1"/>
    <col min="7" max="7" width="9.57421875" style="20" customWidth="1"/>
    <col min="8" max="8" width="13.8515625" style="20" customWidth="1"/>
    <col min="9" max="9" width="9.140625" style="20" customWidth="1"/>
    <col min="10" max="16384" width="9.140625" style="20" customWidth="1"/>
  </cols>
  <sheetData>
    <row r="1" spans="1:10" ht="15.75" customHeight="1">
      <c r="A1" s="154" t="s">
        <v>249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5.75" customHeight="1">
      <c r="A2" s="160" t="s">
        <v>250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5.7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5.7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5.7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5.7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5.7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5.75" customHeight="1">
      <c r="A8" s="163" t="s">
        <v>251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5.75" customHeight="1">
      <c r="A9" s="163"/>
      <c r="B9" s="164"/>
      <c r="C9" s="165" t="s">
        <v>252</v>
      </c>
      <c r="D9" s="164"/>
      <c r="E9" s="165"/>
      <c r="F9" s="164"/>
      <c r="G9" s="166"/>
      <c r="H9" s="167"/>
      <c r="I9" s="168"/>
      <c r="J9" s="103"/>
    </row>
    <row r="10" spans="1:10" ht="15.7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5.7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5.7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5.7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5.7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5.75" customHeight="1">
      <c r="A15" s="180" t="s">
        <v>36</v>
      </c>
      <c r="B15" s="194">
        <v>390</v>
      </c>
      <c r="C15" s="196">
        <v>19444.5</v>
      </c>
      <c r="D15" s="194">
        <v>40</v>
      </c>
      <c r="E15" s="197">
        <v>1996</v>
      </c>
      <c r="F15" s="194">
        <v>430</v>
      </c>
      <c r="G15" s="196">
        <v>21440.5</v>
      </c>
      <c r="H15" s="198" t="s">
        <v>254</v>
      </c>
      <c r="I15" s="199">
        <v>189.13</v>
      </c>
      <c r="J15" s="103"/>
    </row>
    <row r="16" spans="1:10" ht="15.75" customHeight="1">
      <c r="A16" s="180" t="s">
        <v>213</v>
      </c>
      <c r="B16" s="200"/>
      <c r="C16" s="196">
        <v>0</v>
      </c>
      <c r="D16" s="194">
        <v>27</v>
      </c>
      <c r="E16" s="197">
        <v>1297.7</v>
      </c>
      <c r="F16" s="194">
        <v>27</v>
      </c>
      <c r="G16" s="196">
        <v>1297.7</v>
      </c>
      <c r="H16" s="198" t="s">
        <v>255</v>
      </c>
      <c r="I16" s="199">
        <v>180.42</v>
      </c>
      <c r="J16" s="103"/>
    </row>
    <row r="17" spans="1:10" ht="15.75" customHeight="1">
      <c r="A17" s="180" t="s">
        <v>37</v>
      </c>
      <c r="B17" s="194">
        <v>11</v>
      </c>
      <c r="C17" s="196">
        <v>548.5</v>
      </c>
      <c r="D17" s="194">
        <v>0</v>
      </c>
      <c r="E17" s="197">
        <v>0</v>
      </c>
      <c r="F17" s="194">
        <v>11</v>
      </c>
      <c r="G17" s="196">
        <v>548.5</v>
      </c>
      <c r="H17" s="198" t="s">
        <v>256</v>
      </c>
      <c r="I17" s="199">
        <v>295</v>
      </c>
      <c r="J17" s="103"/>
    </row>
    <row r="18" spans="1:10" ht="15.75" customHeight="1">
      <c r="A18" s="180" t="s">
        <v>73</v>
      </c>
      <c r="B18" s="194">
        <v>10</v>
      </c>
      <c r="C18" s="196">
        <v>498.5</v>
      </c>
      <c r="D18" s="194">
        <v>0</v>
      </c>
      <c r="E18" s="197">
        <v>0</v>
      </c>
      <c r="F18" s="194">
        <v>10</v>
      </c>
      <c r="G18" s="196">
        <v>498.5</v>
      </c>
      <c r="H18" s="198">
        <v>94216.5</v>
      </c>
      <c r="I18" s="199">
        <v>189</v>
      </c>
      <c r="J18" s="103"/>
    </row>
    <row r="19" spans="1:10" ht="15.75" customHeight="1">
      <c r="A19" s="180" t="s">
        <v>136</v>
      </c>
      <c r="B19" s="194">
        <v>41</v>
      </c>
      <c r="C19" s="196">
        <v>2044</v>
      </c>
      <c r="D19" s="194">
        <v>0</v>
      </c>
      <c r="E19" s="197">
        <v>0</v>
      </c>
      <c r="F19" s="194">
        <v>41</v>
      </c>
      <c r="G19" s="196">
        <v>2044</v>
      </c>
      <c r="H19" s="198" t="s">
        <v>257</v>
      </c>
      <c r="I19" s="199">
        <v>237.23</v>
      </c>
      <c r="J19" s="103"/>
    </row>
    <row r="20" spans="1:10" ht="15.75" customHeight="1">
      <c r="A20" s="180" t="s">
        <v>38</v>
      </c>
      <c r="B20" s="194">
        <v>10</v>
      </c>
      <c r="C20" s="196">
        <v>498.5</v>
      </c>
      <c r="D20" s="194">
        <v>0</v>
      </c>
      <c r="E20" s="197">
        <v>0</v>
      </c>
      <c r="F20" s="194">
        <v>10</v>
      </c>
      <c r="G20" s="196">
        <v>498.5</v>
      </c>
      <c r="H20" s="198">
        <v>92721</v>
      </c>
      <c r="I20" s="199">
        <v>186</v>
      </c>
      <c r="J20" s="103"/>
    </row>
    <row r="21" spans="1:10" ht="15.75" customHeight="1">
      <c r="A21" s="180" t="s">
        <v>74</v>
      </c>
      <c r="B21" s="194">
        <v>90</v>
      </c>
      <c r="C21" s="196">
        <v>4486.5</v>
      </c>
      <c r="D21" s="194">
        <v>5</v>
      </c>
      <c r="E21" s="197">
        <v>249.2</v>
      </c>
      <c r="F21" s="194">
        <v>95</v>
      </c>
      <c r="G21" s="196">
        <v>4735.7</v>
      </c>
      <c r="H21" s="198" t="s">
        <v>258</v>
      </c>
      <c r="I21" s="199">
        <v>195.26</v>
      </c>
      <c r="J21" s="103"/>
    </row>
    <row r="22" spans="1:10" ht="15.75" customHeight="1">
      <c r="A22" s="180" t="s">
        <v>170</v>
      </c>
      <c r="B22" s="200"/>
      <c r="C22" s="196">
        <v>0</v>
      </c>
      <c r="D22" s="194">
        <v>25</v>
      </c>
      <c r="E22" s="197">
        <v>1247.9</v>
      </c>
      <c r="F22" s="194">
        <v>25</v>
      </c>
      <c r="G22" s="196">
        <v>1247.9</v>
      </c>
      <c r="H22" s="198" t="s">
        <v>259</v>
      </c>
      <c r="I22" s="199">
        <v>209.4</v>
      </c>
      <c r="J22" s="103"/>
    </row>
    <row r="23" spans="1:10" ht="15.75" customHeight="1">
      <c r="A23" s="180" t="s">
        <v>260</v>
      </c>
      <c r="B23" s="194">
        <v>110</v>
      </c>
      <c r="C23" s="196">
        <v>5483.5</v>
      </c>
      <c r="D23" s="194">
        <v>0</v>
      </c>
      <c r="E23" s="197">
        <v>0</v>
      </c>
      <c r="F23" s="194">
        <v>110</v>
      </c>
      <c r="G23" s="196">
        <v>5483.5</v>
      </c>
      <c r="H23" s="198" t="s">
        <v>261</v>
      </c>
      <c r="I23" s="199">
        <v>185.73</v>
      </c>
      <c r="J23" s="103"/>
    </row>
    <row r="24" spans="1:10" ht="15.75" customHeight="1">
      <c r="A24" s="180" t="s">
        <v>219</v>
      </c>
      <c r="B24" s="194">
        <v>30</v>
      </c>
      <c r="C24" s="196">
        <v>1497</v>
      </c>
      <c r="D24" s="194">
        <v>0</v>
      </c>
      <c r="E24" s="197">
        <v>0</v>
      </c>
      <c r="F24" s="194">
        <v>30</v>
      </c>
      <c r="G24" s="196">
        <v>1497</v>
      </c>
      <c r="H24" s="198" t="s">
        <v>262</v>
      </c>
      <c r="I24" s="199">
        <v>126.67</v>
      </c>
      <c r="J24" s="103"/>
    </row>
    <row r="25" spans="1:10" ht="15.75" customHeight="1">
      <c r="A25" s="180" t="s">
        <v>40</v>
      </c>
      <c r="B25" s="194">
        <v>30</v>
      </c>
      <c r="C25" s="196">
        <v>1495.5</v>
      </c>
      <c r="D25" s="194">
        <v>0</v>
      </c>
      <c r="E25" s="197">
        <v>0</v>
      </c>
      <c r="F25" s="194">
        <v>30</v>
      </c>
      <c r="G25" s="196">
        <v>1495.5</v>
      </c>
      <c r="H25" s="198" t="s">
        <v>263</v>
      </c>
      <c r="I25" s="199">
        <v>250.67</v>
      </c>
      <c r="J25" s="103"/>
    </row>
    <row r="26" spans="1:10" ht="15.75" customHeight="1">
      <c r="A26" s="180" t="s">
        <v>41</v>
      </c>
      <c r="B26" s="194">
        <v>40</v>
      </c>
      <c r="C26" s="196">
        <v>1994</v>
      </c>
      <c r="D26" s="194">
        <v>0</v>
      </c>
      <c r="E26" s="197">
        <v>0</v>
      </c>
      <c r="F26" s="194">
        <v>40</v>
      </c>
      <c r="G26" s="196">
        <v>1994</v>
      </c>
      <c r="H26" s="198" t="s">
        <v>264</v>
      </c>
      <c r="I26" s="199">
        <v>197</v>
      </c>
      <c r="J26" s="103"/>
    </row>
    <row r="27" spans="1:10" ht="15.75" customHeight="1">
      <c r="A27" s="180" t="s">
        <v>174</v>
      </c>
      <c r="B27" s="194">
        <v>10</v>
      </c>
      <c r="C27" s="196">
        <v>498.5</v>
      </c>
      <c r="D27" s="194">
        <v>0</v>
      </c>
      <c r="E27" s="197">
        <v>0</v>
      </c>
      <c r="F27" s="194">
        <v>10</v>
      </c>
      <c r="G27" s="196">
        <v>498.5</v>
      </c>
      <c r="H27" s="198" t="s">
        <v>265</v>
      </c>
      <c r="I27" s="199">
        <v>335</v>
      </c>
      <c r="J27" s="103"/>
    </row>
    <row r="28" spans="1:10" ht="15.75" customHeight="1">
      <c r="A28" s="180" t="s">
        <v>42</v>
      </c>
      <c r="B28" s="194">
        <v>160</v>
      </c>
      <c r="C28" s="196">
        <v>7976</v>
      </c>
      <c r="D28" s="194">
        <v>50</v>
      </c>
      <c r="E28" s="197">
        <v>2496</v>
      </c>
      <c r="F28" s="194">
        <v>210</v>
      </c>
      <c r="G28" s="196">
        <v>10472</v>
      </c>
      <c r="H28" s="198" t="s">
        <v>266</v>
      </c>
      <c r="I28" s="199">
        <v>189.38</v>
      </c>
      <c r="J28" s="103"/>
    </row>
    <row r="29" spans="1:10" ht="15.75" customHeight="1">
      <c r="A29" s="180" t="s">
        <v>178</v>
      </c>
      <c r="B29" s="194">
        <v>51</v>
      </c>
      <c r="C29" s="196">
        <v>2542.5</v>
      </c>
      <c r="D29" s="194">
        <v>0</v>
      </c>
      <c r="E29" s="197">
        <v>0</v>
      </c>
      <c r="F29" s="194">
        <v>51</v>
      </c>
      <c r="G29" s="196">
        <v>2542.5</v>
      </c>
      <c r="H29" s="198" t="s">
        <v>267</v>
      </c>
      <c r="I29" s="199">
        <v>218.2</v>
      </c>
      <c r="J29" s="103"/>
    </row>
    <row r="30" spans="1:10" ht="15.75" customHeight="1">
      <c r="A30" s="180" t="s">
        <v>43</v>
      </c>
      <c r="B30" s="194">
        <v>240</v>
      </c>
      <c r="C30" s="196">
        <v>11964</v>
      </c>
      <c r="D30" s="194">
        <v>96</v>
      </c>
      <c r="E30" s="197">
        <v>4789.4</v>
      </c>
      <c r="F30" s="194">
        <v>336</v>
      </c>
      <c r="G30" s="196">
        <v>16753.4</v>
      </c>
      <c r="H30" s="198" t="s">
        <v>268</v>
      </c>
      <c r="I30" s="199">
        <v>195.94</v>
      </c>
      <c r="J30" s="103"/>
    </row>
    <row r="31" spans="1:10" ht="15.75" customHeight="1">
      <c r="A31" s="180" t="s">
        <v>44</v>
      </c>
      <c r="B31" s="194">
        <v>50</v>
      </c>
      <c r="C31" s="196">
        <v>2495.5</v>
      </c>
      <c r="D31" s="194">
        <v>0</v>
      </c>
      <c r="E31" s="197">
        <v>0</v>
      </c>
      <c r="F31" s="194">
        <v>50</v>
      </c>
      <c r="G31" s="196">
        <v>2495.5</v>
      </c>
      <c r="H31" s="198" t="s">
        <v>269</v>
      </c>
      <c r="I31" s="199">
        <v>145.99</v>
      </c>
      <c r="J31" s="103"/>
    </row>
    <row r="32" spans="1:10" ht="15.75" customHeight="1">
      <c r="A32" s="180" t="s">
        <v>45</v>
      </c>
      <c r="B32" s="194">
        <v>16</v>
      </c>
      <c r="C32" s="196">
        <v>798.5</v>
      </c>
      <c r="D32" s="194">
        <v>0</v>
      </c>
      <c r="E32" s="197">
        <v>0</v>
      </c>
      <c r="F32" s="194">
        <v>16</v>
      </c>
      <c r="G32" s="196">
        <v>798.5</v>
      </c>
      <c r="H32" s="198" t="s">
        <v>270</v>
      </c>
      <c r="I32" s="199">
        <v>188.61</v>
      </c>
      <c r="J32" s="103"/>
    </row>
    <row r="33" spans="1:10" ht="15.75" customHeight="1">
      <c r="A33" s="180" t="s">
        <v>55</v>
      </c>
      <c r="B33" s="194">
        <v>10</v>
      </c>
      <c r="C33" s="196">
        <v>498.5</v>
      </c>
      <c r="D33" s="194">
        <v>0</v>
      </c>
      <c r="E33" s="197">
        <v>0</v>
      </c>
      <c r="F33" s="194">
        <v>10</v>
      </c>
      <c r="G33" s="196">
        <v>498.5</v>
      </c>
      <c r="H33" s="198">
        <v>92721</v>
      </c>
      <c r="I33" s="199">
        <v>186</v>
      </c>
      <c r="J33" s="103"/>
    </row>
    <row r="34" spans="1:10" ht="15.75" customHeight="1">
      <c r="A34" s="180" t="s">
        <v>271</v>
      </c>
      <c r="B34" s="194">
        <v>11</v>
      </c>
      <c r="C34" s="196">
        <v>548.5</v>
      </c>
      <c r="D34" s="194">
        <v>0</v>
      </c>
      <c r="E34" s="197">
        <v>0</v>
      </c>
      <c r="F34" s="194">
        <v>11</v>
      </c>
      <c r="G34" s="196">
        <v>548.5</v>
      </c>
      <c r="H34" s="198" t="s">
        <v>256</v>
      </c>
      <c r="I34" s="199">
        <v>295</v>
      </c>
      <c r="J34" s="103"/>
    </row>
    <row r="35" spans="1:10" ht="15.75" customHeight="1">
      <c r="A35" s="180" t="s">
        <v>272</v>
      </c>
      <c r="B35" s="201">
        <v>10</v>
      </c>
      <c r="C35" s="196">
        <v>498.5</v>
      </c>
      <c r="D35" s="201">
        <v>0</v>
      </c>
      <c r="E35" s="197">
        <v>0</v>
      </c>
      <c r="F35" s="201">
        <v>10</v>
      </c>
      <c r="G35" s="202">
        <v>498.5</v>
      </c>
      <c r="H35" s="198">
        <v>93718</v>
      </c>
      <c r="I35" s="199">
        <v>188</v>
      </c>
      <c r="J35" s="103"/>
    </row>
    <row r="36" spans="1:10" ht="15.75" customHeight="1">
      <c r="A36" s="180" t="s">
        <v>187</v>
      </c>
      <c r="B36" s="194">
        <v>40</v>
      </c>
      <c r="C36" s="196">
        <v>1994</v>
      </c>
      <c r="D36" s="194">
        <v>10</v>
      </c>
      <c r="E36" s="197">
        <v>499.2</v>
      </c>
      <c r="F36" s="194">
        <v>50</v>
      </c>
      <c r="G36" s="196">
        <v>2493.2</v>
      </c>
      <c r="H36" s="198" t="s">
        <v>273</v>
      </c>
      <c r="I36" s="199">
        <v>185.4</v>
      </c>
      <c r="J36" s="103"/>
    </row>
    <row r="37" spans="1:10" ht="15.75" customHeight="1">
      <c r="A37" s="180" t="s">
        <v>189</v>
      </c>
      <c r="B37" s="194">
        <v>60</v>
      </c>
      <c r="C37" s="196">
        <v>2991</v>
      </c>
      <c r="D37" s="194">
        <v>0</v>
      </c>
      <c r="E37" s="197">
        <v>0</v>
      </c>
      <c r="F37" s="194">
        <v>60</v>
      </c>
      <c r="G37" s="196">
        <v>2991</v>
      </c>
      <c r="H37" s="198" t="s">
        <v>274</v>
      </c>
      <c r="I37" s="199">
        <v>129.17</v>
      </c>
      <c r="J37" s="103"/>
    </row>
    <row r="38" spans="1:10" ht="15.75" customHeight="1">
      <c r="A38" s="180" t="s">
        <v>230</v>
      </c>
      <c r="B38" s="194">
        <v>10</v>
      </c>
      <c r="C38" s="196">
        <v>498.5</v>
      </c>
      <c r="D38" s="194">
        <v>0</v>
      </c>
      <c r="E38" s="197">
        <v>0</v>
      </c>
      <c r="F38" s="194">
        <v>10</v>
      </c>
      <c r="G38" s="196">
        <v>498.5</v>
      </c>
      <c r="H38" s="198" t="s">
        <v>137</v>
      </c>
      <c r="I38" s="199">
        <v>238</v>
      </c>
      <c r="J38" s="103"/>
    </row>
    <row r="39" spans="1:10" ht="15.75" customHeight="1">
      <c r="A39" s="180" t="s">
        <v>46</v>
      </c>
      <c r="B39" s="194">
        <v>160</v>
      </c>
      <c r="C39" s="196">
        <v>7976</v>
      </c>
      <c r="D39" s="194">
        <v>20</v>
      </c>
      <c r="E39" s="197">
        <v>998.4</v>
      </c>
      <c r="F39" s="194">
        <v>180</v>
      </c>
      <c r="G39" s="196">
        <v>8974.4</v>
      </c>
      <c r="H39" s="198" t="s">
        <v>275</v>
      </c>
      <c r="I39" s="199">
        <v>182.89</v>
      </c>
      <c r="J39" s="103"/>
    </row>
    <row r="40" spans="1:10" ht="15.75" customHeight="1">
      <c r="A40" s="180" t="s">
        <v>276</v>
      </c>
      <c r="B40" s="200"/>
      <c r="C40" s="196">
        <v>0</v>
      </c>
      <c r="D40" s="194">
        <v>6</v>
      </c>
      <c r="E40" s="197">
        <v>274.5</v>
      </c>
      <c r="F40" s="194">
        <v>6</v>
      </c>
      <c r="G40" s="196">
        <v>274.5</v>
      </c>
      <c r="H40" s="198">
        <v>43096.5</v>
      </c>
      <c r="I40" s="199">
        <v>157</v>
      </c>
      <c r="J40" s="103"/>
    </row>
    <row r="41" spans="1:10" ht="15.75" customHeight="1">
      <c r="A41" s="180" t="s">
        <v>47</v>
      </c>
      <c r="B41" s="194">
        <v>60</v>
      </c>
      <c r="C41" s="196">
        <v>2995.5</v>
      </c>
      <c r="D41" s="194">
        <v>0</v>
      </c>
      <c r="E41" s="197">
        <v>0</v>
      </c>
      <c r="F41" s="194">
        <v>60</v>
      </c>
      <c r="G41" s="196">
        <v>2995.5</v>
      </c>
      <c r="H41" s="198" t="s">
        <v>277</v>
      </c>
      <c r="I41" s="199">
        <v>135.67</v>
      </c>
      <c r="J41" s="103"/>
    </row>
    <row r="42" spans="1:10" ht="15.75" customHeight="1">
      <c r="A42" s="180" t="s">
        <v>194</v>
      </c>
      <c r="B42" s="200"/>
      <c r="C42" s="196">
        <v>0</v>
      </c>
      <c r="D42" s="194">
        <v>10</v>
      </c>
      <c r="E42" s="197">
        <v>499</v>
      </c>
      <c r="F42" s="194">
        <v>10</v>
      </c>
      <c r="G42" s="196">
        <v>499</v>
      </c>
      <c r="H42" s="198" t="s">
        <v>278</v>
      </c>
      <c r="I42" s="199">
        <v>231</v>
      </c>
      <c r="J42" s="103"/>
    </row>
    <row r="43" spans="1:10" ht="15.75" customHeight="1">
      <c r="A43" s="180" t="s">
        <v>49</v>
      </c>
      <c r="B43" s="200"/>
      <c r="C43" s="196">
        <v>0</v>
      </c>
      <c r="D43" s="194">
        <v>10</v>
      </c>
      <c r="E43" s="197">
        <v>499.2</v>
      </c>
      <c r="F43" s="194">
        <v>10</v>
      </c>
      <c r="G43" s="196">
        <v>499.2</v>
      </c>
      <c r="H43" s="198">
        <v>91353.6</v>
      </c>
      <c r="I43" s="199">
        <v>183</v>
      </c>
      <c r="J43" s="103"/>
    </row>
    <row r="44" spans="1:10" ht="15.75" customHeight="1">
      <c r="A44" s="180" t="s">
        <v>50</v>
      </c>
      <c r="B44" s="200"/>
      <c r="C44" s="196">
        <v>0</v>
      </c>
      <c r="D44" s="194">
        <v>8</v>
      </c>
      <c r="E44" s="197">
        <v>399</v>
      </c>
      <c r="F44" s="194">
        <v>8</v>
      </c>
      <c r="G44" s="196">
        <v>399</v>
      </c>
      <c r="H44" s="198">
        <v>87984</v>
      </c>
      <c r="I44" s="199">
        <v>220.51</v>
      </c>
      <c r="J44" s="103"/>
    </row>
    <row r="45" spans="1:10" ht="15.75" customHeight="1">
      <c r="A45" s="180" t="s">
        <v>70</v>
      </c>
      <c r="B45" s="194">
        <v>11</v>
      </c>
      <c r="C45" s="196">
        <v>548.5</v>
      </c>
      <c r="D45" s="194">
        <v>0</v>
      </c>
      <c r="E45" s="197">
        <v>0</v>
      </c>
      <c r="F45" s="194">
        <v>11</v>
      </c>
      <c r="G45" s="196">
        <v>548.5</v>
      </c>
      <c r="H45" s="198" t="s">
        <v>279</v>
      </c>
      <c r="I45" s="199">
        <v>332</v>
      </c>
      <c r="J45" s="103"/>
    </row>
    <row r="46" spans="1:10" ht="15.75" customHeight="1">
      <c r="A46" s="180" t="s">
        <v>51</v>
      </c>
      <c r="B46" s="194">
        <v>4</v>
      </c>
      <c r="C46" s="196">
        <v>198.5</v>
      </c>
      <c r="D46" s="194">
        <v>0</v>
      </c>
      <c r="E46" s="197">
        <v>0</v>
      </c>
      <c r="F46" s="194">
        <v>4</v>
      </c>
      <c r="G46" s="196">
        <v>198.5</v>
      </c>
      <c r="H46" s="198">
        <v>56771</v>
      </c>
      <c r="I46" s="199">
        <v>286</v>
      </c>
      <c r="J46" s="103"/>
    </row>
    <row r="47" spans="1:10" ht="15.75" customHeight="1">
      <c r="A47" s="180" t="s">
        <v>51</v>
      </c>
      <c r="B47" s="194">
        <v>10</v>
      </c>
      <c r="C47" s="196">
        <v>498.5</v>
      </c>
      <c r="D47" s="194">
        <v>0</v>
      </c>
      <c r="E47" s="197">
        <v>0</v>
      </c>
      <c r="F47" s="194">
        <v>10</v>
      </c>
      <c r="G47" s="196">
        <v>498.5</v>
      </c>
      <c r="H47" s="198" t="s">
        <v>280</v>
      </c>
      <c r="I47" s="199">
        <v>354</v>
      </c>
      <c r="J47" s="103"/>
    </row>
    <row r="48" spans="1:10" ht="15.75" customHeight="1">
      <c r="A48" s="180" t="s">
        <v>281</v>
      </c>
      <c r="B48" s="194">
        <v>11</v>
      </c>
      <c r="C48" s="196">
        <v>548.5</v>
      </c>
      <c r="D48" s="194">
        <v>0</v>
      </c>
      <c r="E48" s="197">
        <v>0</v>
      </c>
      <c r="F48" s="194">
        <v>11</v>
      </c>
      <c r="G48" s="196">
        <v>548.5</v>
      </c>
      <c r="H48" s="198" t="s">
        <v>282</v>
      </c>
      <c r="I48" s="199">
        <v>304</v>
      </c>
      <c r="J48" s="103"/>
    </row>
    <row r="49" spans="1:10" ht="15.75" customHeight="1">
      <c r="A49" s="180" t="s">
        <v>149</v>
      </c>
      <c r="B49" s="200"/>
      <c r="C49" s="196">
        <v>0</v>
      </c>
      <c r="D49" s="194">
        <v>5</v>
      </c>
      <c r="E49" s="197">
        <v>249.5</v>
      </c>
      <c r="F49" s="194">
        <v>5</v>
      </c>
      <c r="G49" s="196">
        <v>249.5</v>
      </c>
      <c r="H49" s="198">
        <v>53892</v>
      </c>
      <c r="I49" s="199">
        <v>216</v>
      </c>
      <c r="J49" s="103"/>
    </row>
    <row r="50" spans="1:10" ht="15.75" customHeight="1">
      <c r="A50" s="180" t="s">
        <v>198</v>
      </c>
      <c r="B50" s="203"/>
      <c r="C50" s="196">
        <v>0</v>
      </c>
      <c r="D50" s="201">
        <v>35</v>
      </c>
      <c r="E50" s="197">
        <v>1747.1</v>
      </c>
      <c r="F50" s="201">
        <v>35</v>
      </c>
      <c r="G50" s="202">
        <v>1747.1</v>
      </c>
      <c r="H50" s="198" t="s">
        <v>283</v>
      </c>
      <c r="I50" s="199">
        <v>207.57</v>
      </c>
      <c r="J50" s="103"/>
    </row>
    <row r="51" spans="1:10" ht="15.75" customHeight="1">
      <c r="A51" s="180" t="s">
        <v>200</v>
      </c>
      <c r="B51" s="200"/>
      <c r="C51" s="196">
        <v>0</v>
      </c>
      <c r="D51" s="194">
        <v>5</v>
      </c>
      <c r="E51" s="197">
        <v>249.5</v>
      </c>
      <c r="F51" s="194">
        <v>5</v>
      </c>
      <c r="G51" s="196">
        <v>249.5</v>
      </c>
      <c r="H51" s="198">
        <v>52894</v>
      </c>
      <c r="I51" s="199">
        <v>212</v>
      </c>
      <c r="J51" s="103"/>
    </row>
    <row r="52" spans="1:10" ht="15.75" customHeight="1">
      <c r="A52" s="180" t="s">
        <v>53</v>
      </c>
      <c r="B52" s="201">
        <v>328</v>
      </c>
      <c r="C52" s="196">
        <v>16363.5</v>
      </c>
      <c r="D52" s="201">
        <v>22</v>
      </c>
      <c r="E52" s="197">
        <v>1098.2</v>
      </c>
      <c r="F52" s="201">
        <v>350</v>
      </c>
      <c r="G52" s="202">
        <v>17461.7</v>
      </c>
      <c r="H52" s="198">
        <v>2396851.5</v>
      </c>
      <c r="I52" s="199">
        <v>137.26335351082653</v>
      </c>
      <c r="J52" s="193"/>
    </row>
    <row r="53" spans="1:10" ht="15.75" customHeight="1">
      <c r="A53" s="180" t="s">
        <v>201</v>
      </c>
      <c r="B53" s="194">
        <v>10</v>
      </c>
      <c r="C53" s="196">
        <v>498.5</v>
      </c>
      <c r="D53" s="194">
        <v>5</v>
      </c>
      <c r="E53" s="197">
        <v>249.2</v>
      </c>
      <c r="F53" s="194">
        <v>15</v>
      </c>
      <c r="G53" s="196">
        <v>747.7</v>
      </c>
      <c r="H53" s="198" t="s">
        <v>284</v>
      </c>
      <c r="I53" s="199">
        <v>216</v>
      </c>
      <c r="J53" s="103"/>
    </row>
    <row r="54" spans="1:10" ht="15.75" customHeight="1">
      <c r="A54" s="180" t="s">
        <v>54</v>
      </c>
      <c r="B54" s="200"/>
      <c r="C54" s="196">
        <v>0</v>
      </c>
      <c r="D54" s="194">
        <v>33</v>
      </c>
      <c r="E54" s="197">
        <v>1646.9</v>
      </c>
      <c r="F54" s="194">
        <v>33</v>
      </c>
      <c r="G54" s="196">
        <v>1646.9</v>
      </c>
      <c r="H54" s="198" t="s">
        <v>285</v>
      </c>
      <c r="I54" s="199">
        <v>251.77</v>
      </c>
      <c r="J54" s="103"/>
    </row>
    <row r="55" spans="1:10" ht="15.75" customHeight="1">
      <c r="A55" s="180" t="s">
        <v>152</v>
      </c>
      <c r="B55" s="194">
        <v>11</v>
      </c>
      <c r="C55" s="196">
        <v>548.5</v>
      </c>
      <c r="D55" s="194">
        <v>0</v>
      </c>
      <c r="E55" s="197">
        <v>0</v>
      </c>
      <c r="F55" s="194">
        <v>11</v>
      </c>
      <c r="G55" s="196">
        <v>548.5</v>
      </c>
      <c r="H55" s="198" t="s">
        <v>282</v>
      </c>
      <c r="I55" s="199">
        <v>304</v>
      </c>
      <c r="J55" s="103"/>
    </row>
    <row r="56" spans="1:10" ht="15.75" customHeight="1">
      <c r="A56" s="180" t="s">
        <v>71</v>
      </c>
      <c r="B56" s="194">
        <v>30</v>
      </c>
      <c r="C56" s="196">
        <v>1495.5</v>
      </c>
      <c r="D56" s="194">
        <v>0</v>
      </c>
      <c r="E56" s="197">
        <v>0</v>
      </c>
      <c r="F56" s="194">
        <v>30</v>
      </c>
      <c r="G56" s="196">
        <v>1495.5</v>
      </c>
      <c r="H56" s="198" t="s">
        <v>286</v>
      </c>
      <c r="I56" s="199">
        <v>157.33</v>
      </c>
      <c r="J56" s="103"/>
    </row>
    <row r="57" spans="1:10" ht="15.75" customHeight="1">
      <c r="A57" s="180" t="s">
        <v>243</v>
      </c>
      <c r="B57" s="194">
        <v>20</v>
      </c>
      <c r="C57" s="196">
        <v>997</v>
      </c>
      <c r="D57" s="194">
        <v>10</v>
      </c>
      <c r="E57" s="197">
        <v>499.2</v>
      </c>
      <c r="F57" s="194">
        <v>30</v>
      </c>
      <c r="G57" s="196">
        <v>1496.2</v>
      </c>
      <c r="H57" s="198" t="s">
        <v>287</v>
      </c>
      <c r="I57" s="199">
        <v>134.67</v>
      </c>
      <c r="J57" s="103"/>
    </row>
    <row r="58" spans="1:10" ht="15.75" customHeight="1">
      <c r="A58" s="180" t="s">
        <v>288</v>
      </c>
      <c r="B58" s="194">
        <v>10</v>
      </c>
      <c r="C58" s="196">
        <v>498.5</v>
      </c>
      <c r="D58" s="194">
        <v>0</v>
      </c>
      <c r="E58" s="197">
        <v>0</v>
      </c>
      <c r="F58" s="194">
        <v>10</v>
      </c>
      <c r="G58" s="196">
        <v>498.5</v>
      </c>
      <c r="H58" s="198" t="s">
        <v>289</v>
      </c>
      <c r="I58" s="199">
        <v>342</v>
      </c>
      <c r="J58" s="103"/>
    </row>
    <row r="59" spans="1:10" ht="15.75" customHeight="1">
      <c r="A59" s="180" t="s">
        <v>57</v>
      </c>
      <c r="B59" s="194">
        <v>10</v>
      </c>
      <c r="C59" s="196">
        <v>498.5</v>
      </c>
      <c r="D59" s="194">
        <v>0</v>
      </c>
      <c r="E59" s="197">
        <v>0</v>
      </c>
      <c r="F59" s="194">
        <v>10</v>
      </c>
      <c r="G59" s="196">
        <v>498.5</v>
      </c>
      <c r="H59" s="198">
        <v>67297.5</v>
      </c>
      <c r="I59" s="199">
        <v>135</v>
      </c>
      <c r="J59" s="103"/>
    </row>
    <row r="60" spans="1:10" ht="15.75" customHeight="1">
      <c r="A60" s="180" t="s">
        <v>19</v>
      </c>
      <c r="B60" s="204">
        <v>2105</v>
      </c>
      <c r="C60" s="196" t="s">
        <v>290</v>
      </c>
      <c r="D60" s="201">
        <v>422</v>
      </c>
      <c r="E60" s="197">
        <v>20985.1</v>
      </c>
      <c r="F60" s="204">
        <v>2527</v>
      </c>
      <c r="G60" s="196" t="s">
        <v>291</v>
      </c>
      <c r="H60" s="198" t="s">
        <v>292</v>
      </c>
      <c r="I60" s="199">
        <v>185.43</v>
      </c>
      <c r="J60" s="103"/>
    </row>
    <row r="61" spans="1:10" ht="15.75" customHeight="1">
      <c r="A61" s="186" t="s">
        <v>62</v>
      </c>
      <c r="B61" s="187"/>
      <c r="C61" s="188"/>
      <c r="D61" s="187"/>
      <c r="E61" s="188"/>
      <c r="F61" s="187"/>
      <c r="G61" s="189"/>
      <c r="H61" s="190"/>
      <c r="I61" s="191"/>
      <c r="J61" s="103"/>
    </row>
    <row r="62" spans="1:10" ht="15.75" customHeight="1">
      <c r="A62" s="186" t="s">
        <v>63</v>
      </c>
      <c r="B62" s="187"/>
      <c r="C62" s="188"/>
      <c r="D62" s="187"/>
      <c r="E62" s="188"/>
      <c r="F62" s="187"/>
      <c r="G62" s="191" t="s">
        <v>64</v>
      </c>
      <c r="H62" s="190"/>
      <c r="I62" s="192"/>
      <c r="J62" s="103"/>
    </row>
    <row r="63" spans="1:10" ht="15.75" customHeight="1">
      <c r="A63" s="186" t="s">
        <v>157</v>
      </c>
      <c r="B63" s="187"/>
      <c r="C63" s="188"/>
      <c r="D63" s="187"/>
      <c r="E63" s="188"/>
      <c r="F63" s="187"/>
      <c r="G63" s="189"/>
      <c r="H63" s="190" t="s">
        <v>66</v>
      </c>
      <c r="I63" s="191"/>
      <c r="J63" s="103"/>
    </row>
    <row r="64" spans="1:10" ht="15.75" customHeight="1">
      <c r="A64" s="186" t="s">
        <v>158</v>
      </c>
      <c r="B64" s="187"/>
      <c r="C64" s="188"/>
      <c r="D64" s="187"/>
      <c r="E64" s="188"/>
      <c r="F64" s="187"/>
      <c r="G64" s="189"/>
      <c r="H64" s="190"/>
      <c r="I64" s="191"/>
      <c r="J64" s="103"/>
    </row>
    <row r="65" spans="1:10" ht="15.75" customHeight="1">
      <c r="A65" s="186" t="s">
        <v>159</v>
      </c>
      <c r="B65" s="187"/>
      <c r="C65" s="188"/>
      <c r="D65" s="187"/>
      <c r="E65" s="188"/>
      <c r="F65" s="187"/>
      <c r="G65" s="189"/>
      <c r="H65" s="190"/>
      <c r="I65" s="191"/>
      <c r="J65" s="103"/>
    </row>
  </sheetData>
  <sheetProtection/>
  <printOptions/>
  <pageMargins left="0.6" right="0.6" top="1.25" bottom="0.5" header="0.3" footer="0.3"/>
  <pageSetup orientation="portrait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9" sqref="A9"/>
    </sheetView>
  </sheetViews>
  <sheetFormatPr defaultColWidth="9.140625" defaultRowHeight="14.25" customHeight="1"/>
  <cols>
    <col min="1" max="1" width="30.7109375" style="20" customWidth="1"/>
    <col min="2" max="2" width="6.28125" style="20" customWidth="1"/>
    <col min="3" max="3" width="10.28125" style="20" customWidth="1"/>
    <col min="4" max="4" width="6.00390625" style="20" customWidth="1"/>
    <col min="5" max="5" width="10.421875" style="20" customWidth="1"/>
    <col min="6" max="6" width="7.00390625" style="20" customWidth="1"/>
    <col min="7" max="7" width="9.57421875" style="20" customWidth="1"/>
    <col min="8" max="8" width="13.8515625" style="20" customWidth="1"/>
    <col min="9" max="9" width="9.140625" style="20" customWidth="1"/>
    <col min="10" max="16384" width="9.140625" style="20" customWidth="1"/>
  </cols>
  <sheetData>
    <row r="1" spans="1:10" ht="14.25" customHeight="1">
      <c r="A1" s="154" t="s">
        <v>208</v>
      </c>
      <c r="B1" s="155"/>
      <c r="C1" s="156"/>
      <c r="D1" s="155"/>
      <c r="E1" s="156"/>
      <c r="F1" s="155"/>
      <c r="G1" s="157"/>
      <c r="H1" s="158"/>
      <c r="I1" s="159"/>
      <c r="J1" s="103"/>
    </row>
    <row r="2" spans="1:10" ht="14.25" customHeight="1">
      <c r="A2" s="160" t="s">
        <v>209</v>
      </c>
      <c r="B2" s="155"/>
      <c r="C2" s="156"/>
      <c r="D2" s="155"/>
      <c r="E2" s="156"/>
      <c r="F2" s="155"/>
      <c r="G2" s="157"/>
      <c r="H2" s="158"/>
      <c r="I2" s="159"/>
      <c r="J2" s="103"/>
    </row>
    <row r="3" spans="1:10" ht="14.25" customHeight="1">
      <c r="A3" s="154" t="s">
        <v>58</v>
      </c>
      <c r="B3" s="155"/>
      <c r="C3" s="156"/>
      <c r="D3" s="155"/>
      <c r="E3" s="156"/>
      <c r="F3" s="155"/>
      <c r="G3" s="157"/>
      <c r="H3" s="158"/>
      <c r="I3" s="159"/>
      <c r="J3" s="103"/>
    </row>
    <row r="4" spans="1:10" ht="14.25" customHeight="1">
      <c r="A4" s="154" t="s">
        <v>8</v>
      </c>
      <c r="B4" s="155"/>
      <c r="C4" s="156"/>
      <c r="D4" s="155"/>
      <c r="E4" s="156"/>
      <c r="F4" s="155"/>
      <c r="G4" s="157"/>
      <c r="H4" s="158"/>
      <c r="I4" s="159"/>
      <c r="J4" s="103"/>
    </row>
    <row r="5" spans="1:10" ht="14.25" customHeight="1">
      <c r="A5" s="154" t="s">
        <v>9</v>
      </c>
      <c r="B5" s="155"/>
      <c r="C5" s="156"/>
      <c r="D5" s="155"/>
      <c r="E5" s="156"/>
      <c r="F5" s="155"/>
      <c r="G5" s="157"/>
      <c r="H5" s="158"/>
      <c r="I5" s="159"/>
      <c r="J5" s="103"/>
    </row>
    <row r="6" spans="1:10" ht="14.25" customHeight="1">
      <c r="A6" s="154" t="s">
        <v>59</v>
      </c>
      <c r="B6" s="155"/>
      <c r="C6" s="156"/>
      <c r="D6" s="155"/>
      <c r="E6" s="156"/>
      <c r="F6" s="155"/>
      <c r="G6" s="157"/>
      <c r="H6" s="158"/>
      <c r="I6" s="159"/>
      <c r="J6" s="103"/>
    </row>
    <row r="7" spans="1:10" ht="14.25" customHeight="1">
      <c r="A7" s="161" t="s">
        <v>60</v>
      </c>
      <c r="B7" s="155"/>
      <c r="C7" s="156"/>
      <c r="D7" s="155"/>
      <c r="E7" s="162" t="s">
        <v>61</v>
      </c>
      <c r="F7" s="155"/>
      <c r="G7" s="157"/>
      <c r="H7" s="158"/>
      <c r="I7" s="159"/>
      <c r="J7" s="103"/>
    </row>
    <row r="8" spans="1:10" ht="14.25" customHeight="1">
      <c r="A8" s="163" t="s">
        <v>253</v>
      </c>
      <c r="B8" s="164"/>
      <c r="C8" s="165"/>
      <c r="D8" s="164"/>
      <c r="E8" s="165"/>
      <c r="F8" s="164"/>
      <c r="G8" s="166"/>
      <c r="H8" s="167"/>
      <c r="I8" s="168"/>
      <c r="J8" s="103"/>
    </row>
    <row r="9" spans="1:10" ht="14.25" customHeight="1">
      <c r="A9" s="163"/>
      <c r="B9" s="164"/>
      <c r="C9" s="165" t="s">
        <v>210</v>
      </c>
      <c r="D9" s="164"/>
      <c r="E9" s="165"/>
      <c r="F9" s="164"/>
      <c r="G9" s="166"/>
      <c r="H9" s="167"/>
      <c r="I9" s="168"/>
      <c r="J9" s="103"/>
    </row>
    <row r="10" spans="1:10" ht="14.25" customHeight="1">
      <c r="A10" s="161" t="s">
        <v>82</v>
      </c>
      <c r="B10" s="164"/>
      <c r="C10" s="165" t="s">
        <v>83</v>
      </c>
      <c r="D10" s="164"/>
      <c r="E10" s="165" t="s">
        <v>34</v>
      </c>
      <c r="F10" s="164"/>
      <c r="G10" s="166" t="s">
        <v>84</v>
      </c>
      <c r="H10" s="158" t="s">
        <v>35</v>
      </c>
      <c r="I10" s="169" t="s">
        <v>85</v>
      </c>
      <c r="J10" s="103"/>
    </row>
    <row r="11" spans="1:10" ht="14.25" customHeight="1">
      <c r="A11" s="161" t="s">
        <v>86</v>
      </c>
      <c r="B11" s="170" t="s">
        <v>6</v>
      </c>
      <c r="C11" s="166" t="s">
        <v>87</v>
      </c>
      <c r="D11" s="164" t="s">
        <v>6</v>
      </c>
      <c r="E11" s="165" t="s">
        <v>87</v>
      </c>
      <c r="F11" s="164" t="s">
        <v>6</v>
      </c>
      <c r="G11" s="166" t="s">
        <v>87</v>
      </c>
      <c r="H11" s="167" t="s">
        <v>88</v>
      </c>
      <c r="I11" s="168"/>
      <c r="J11" s="103"/>
    </row>
    <row r="12" spans="1:10" ht="14.25" customHeight="1">
      <c r="A12" s="154" t="s">
        <v>75</v>
      </c>
      <c r="B12" s="171"/>
      <c r="C12" s="157"/>
      <c r="D12" s="172"/>
      <c r="E12" s="162"/>
      <c r="F12" s="155">
        <f>B12+D12</f>
        <v>0</v>
      </c>
      <c r="G12" s="157">
        <f>C12+E12</f>
        <v>0</v>
      </c>
      <c r="H12" s="173"/>
      <c r="I12" s="174"/>
      <c r="J12" s="103"/>
    </row>
    <row r="13" spans="1:10" ht="14.25" customHeight="1">
      <c r="A13" s="154" t="s">
        <v>19</v>
      </c>
      <c r="B13" s="171">
        <f>SUM(B12)</f>
        <v>0</v>
      </c>
      <c r="C13" s="157">
        <f>SUM(C12)</f>
        <v>0</v>
      </c>
      <c r="D13" s="171">
        <f>SUM(D12)</f>
        <v>0</v>
      </c>
      <c r="E13" s="157">
        <f>SUM(E12)</f>
        <v>0</v>
      </c>
      <c r="F13" s="155">
        <f>B13+D13</f>
        <v>0</v>
      </c>
      <c r="G13" s="157">
        <f>C13+E13</f>
        <v>0</v>
      </c>
      <c r="H13" s="173"/>
      <c r="I13" s="174"/>
      <c r="J13" s="103"/>
    </row>
    <row r="14" spans="1:10" ht="14.25" customHeight="1">
      <c r="A14" s="175" t="s">
        <v>89</v>
      </c>
      <c r="B14" s="176" t="s">
        <v>6</v>
      </c>
      <c r="C14" s="177" t="s">
        <v>87</v>
      </c>
      <c r="D14" s="178" t="s">
        <v>6</v>
      </c>
      <c r="E14" s="179" t="s">
        <v>87</v>
      </c>
      <c r="F14" s="178" t="s">
        <v>6</v>
      </c>
      <c r="G14" s="177" t="s">
        <v>87</v>
      </c>
      <c r="H14" s="173" t="s">
        <v>35</v>
      </c>
      <c r="I14" s="169" t="s">
        <v>85</v>
      </c>
      <c r="J14" s="103"/>
    </row>
    <row r="15" spans="1:10" ht="14.25" customHeight="1">
      <c r="A15" s="180" t="s">
        <v>36</v>
      </c>
      <c r="B15" s="181">
        <v>576</v>
      </c>
      <c r="C15" s="184">
        <v>28719</v>
      </c>
      <c r="D15" s="181">
        <v>53</v>
      </c>
      <c r="E15" s="184">
        <v>2644.2</v>
      </c>
      <c r="F15" s="181">
        <v>629</v>
      </c>
      <c r="G15" s="184">
        <v>31363.2</v>
      </c>
      <c r="H15" s="185" t="s">
        <v>211</v>
      </c>
      <c r="I15" s="185">
        <v>196.52</v>
      </c>
      <c r="J15" s="103"/>
    </row>
    <row r="16" spans="1:10" ht="14.25" customHeight="1">
      <c r="A16" s="180" t="s">
        <v>132</v>
      </c>
      <c r="B16" s="181">
        <v>52</v>
      </c>
      <c r="C16" s="184">
        <v>2595.5</v>
      </c>
      <c r="D16" s="181">
        <v>0</v>
      </c>
      <c r="E16" s="184">
        <v>0</v>
      </c>
      <c r="F16" s="181">
        <v>52</v>
      </c>
      <c r="G16" s="184">
        <v>2595.5</v>
      </c>
      <c r="H16" s="185" t="s">
        <v>212</v>
      </c>
      <c r="I16" s="185">
        <v>190.52</v>
      </c>
      <c r="J16" s="103"/>
    </row>
    <row r="17" spans="1:10" ht="14.25" customHeight="1">
      <c r="A17" s="180" t="s">
        <v>213</v>
      </c>
      <c r="B17" s="182"/>
      <c r="C17" s="184">
        <v>0</v>
      </c>
      <c r="D17" s="181">
        <v>20</v>
      </c>
      <c r="E17" s="184">
        <v>997.9</v>
      </c>
      <c r="F17" s="181">
        <v>20</v>
      </c>
      <c r="G17" s="184">
        <v>997.9</v>
      </c>
      <c r="H17" s="185" t="s">
        <v>214</v>
      </c>
      <c r="I17" s="185">
        <v>219.25</v>
      </c>
      <c r="J17" s="103"/>
    </row>
    <row r="18" spans="1:10" ht="14.25" customHeight="1">
      <c r="A18" s="180" t="s">
        <v>215</v>
      </c>
      <c r="B18" s="182"/>
      <c r="C18" s="184">
        <v>0</v>
      </c>
      <c r="D18" s="181">
        <v>15</v>
      </c>
      <c r="E18" s="184">
        <v>747.6</v>
      </c>
      <c r="F18" s="181">
        <v>15</v>
      </c>
      <c r="G18" s="184">
        <v>747.6</v>
      </c>
      <c r="H18" s="185" t="s">
        <v>216</v>
      </c>
      <c r="I18" s="185">
        <v>243.33</v>
      </c>
      <c r="J18" s="103"/>
    </row>
    <row r="19" spans="1:10" ht="14.25" customHeight="1">
      <c r="A19" s="180" t="s">
        <v>74</v>
      </c>
      <c r="B19" s="181">
        <v>140</v>
      </c>
      <c r="C19" s="184">
        <v>6979</v>
      </c>
      <c r="D19" s="181">
        <v>15</v>
      </c>
      <c r="E19" s="184">
        <v>747.6</v>
      </c>
      <c r="F19" s="181">
        <v>155</v>
      </c>
      <c r="G19" s="184">
        <v>7726.6</v>
      </c>
      <c r="H19" s="185" t="s">
        <v>217</v>
      </c>
      <c r="I19" s="185">
        <v>195.22</v>
      </c>
      <c r="J19" s="103"/>
    </row>
    <row r="20" spans="1:10" ht="14.25" customHeight="1">
      <c r="A20" s="180" t="s">
        <v>170</v>
      </c>
      <c r="B20" s="182"/>
      <c r="C20" s="184">
        <v>0</v>
      </c>
      <c r="D20" s="181">
        <v>10</v>
      </c>
      <c r="E20" s="184">
        <v>499.2</v>
      </c>
      <c r="F20" s="181">
        <v>10</v>
      </c>
      <c r="G20" s="184">
        <v>499.2</v>
      </c>
      <c r="H20" s="185" t="s">
        <v>218</v>
      </c>
      <c r="I20" s="185">
        <v>208</v>
      </c>
      <c r="J20" s="103"/>
    </row>
    <row r="21" spans="1:10" ht="14.25" customHeight="1">
      <c r="A21" s="180" t="s">
        <v>219</v>
      </c>
      <c r="B21" s="181">
        <v>69</v>
      </c>
      <c r="C21" s="184">
        <v>3441</v>
      </c>
      <c r="D21" s="181">
        <v>0</v>
      </c>
      <c r="E21" s="184">
        <v>0</v>
      </c>
      <c r="F21" s="181">
        <v>69</v>
      </c>
      <c r="G21" s="184">
        <v>3441</v>
      </c>
      <c r="H21" s="185" t="s">
        <v>220</v>
      </c>
      <c r="I21" s="185">
        <v>190.27</v>
      </c>
      <c r="J21" s="103"/>
    </row>
    <row r="22" spans="1:10" ht="14.25" customHeight="1">
      <c r="A22" s="180" t="s">
        <v>39</v>
      </c>
      <c r="B22" s="181">
        <v>22</v>
      </c>
      <c r="C22" s="184">
        <v>1097</v>
      </c>
      <c r="D22" s="181">
        <v>0</v>
      </c>
      <c r="E22" s="184">
        <v>0</v>
      </c>
      <c r="F22" s="181">
        <v>22</v>
      </c>
      <c r="G22" s="184">
        <v>1097</v>
      </c>
      <c r="H22" s="185" t="s">
        <v>221</v>
      </c>
      <c r="I22" s="185">
        <v>282</v>
      </c>
      <c r="J22" s="103"/>
    </row>
    <row r="23" spans="1:10" ht="14.25" customHeight="1">
      <c r="A23" s="180" t="s">
        <v>40</v>
      </c>
      <c r="B23" s="181">
        <v>10</v>
      </c>
      <c r="C23" s="184">
        <v>498.5</v>
      </c>
      <c r="D23" s="181">
        <v>0</v>
      </c>
      <c r="E23" s="184">
        <v>0</v>
      </c>
      <c r="F23" s="181">
        <v>10</v>
      </c>
      <c r="G23" s="184">
        <v>498.5</v>
      </c>
      <c r="H23" s="185" t="s">
        <v>175</v>
      </c>
      <c r="I23" s="185">
        <v>274</v>
      </c>
      <c r="J23" s="103"/>
    </row>
    <row r="24" spans="1:10" ht="14.25" customHeight="1">
      <c r="A24" s="180" t="s">
        <v>41</v>
      </c>
      <c r="B24" s="181">
        <v>34</v>
      </c>
      <c r="C24" s="184">
        <v>1695.5</v>
      </c>
      <c r="D24" s="181">
        <v>0</v>
      </c>
      <c r="E24" s="184">
        <v>0</v>
      </c>
      <c r="F24" s="181">
        <v>34</v>
      </c>
      <c r="G24" s="184">
        <v>1695.5</v>
      </c>
      <c r="H24" s="185" t="s">
        <v>222</v>
      </c>
      <c r="I24" s="185">
        <v>151.39</v>
      </c>
      <c r="J24" s="103"/>
    </row>
    <row r="25" spans="1:10" ht="14.25" customHeight="1">
      <c r="A25" s="180" t="s">
        <v>42</v>
      </c>
      <c r="B25" s="181">
        <v>400</v>
      </c>
      <c r="C25" s="184">
        <v>19940</v>
      </c>
      <c r="D25" s="181">
        <v>115</v>
      </c>
      <c r="E25" s="184">
        <v>5740.4</v>
      </c>
      <c r="F25" s="181">
        <v>515</v>
      </c>
      <c r="G25" s="184">
        <v>25680.4</v>
      </c>
      <c r="H25" s="185" t="s">
        <v>223</v>
      </c>
      <c r="I25" s="185">
        <v>191.92</v>
      </c>
      <c r="J25" s="103"/>
    </row>
    <row r="26" spans="1:10" ht="14.25" customHeight="1">
      <c r="A26" s="180" t="s">
        <v>43</v>
      </c>
      <c r="B26" s="181">
        <v>270</v>
      </c>
      <c r="C26" s="184">
        <v>13462.5</v>
      </c>
      <c r="D26" s="181">
        <v>65</v>
      </c>
      <c r="E26" s="184">
        <v>3243.6</v>
      </c>
      <c r="F26" s="181">
        <v>335</v>
      </c>
      <c r="G26" s="184">
        <v>16706.1</v>
      </c>
      <c r="H26" s="185" t="s">
        <v>224</v>
      </c>
      <c r="I26" s="185">
        <v>189.77</v>
      </c>
      <c r="J26" s="103"/>
    </row>
    <row r="27" spans="1:10" ht="14.25" customHeight="1">
      <c r="A27" s="180" t="s">
        <v>45</v>
      </c>
      <c r="B27" s="181">
        <v>30</v>
      </c>
      <c r="C27" s="184">
        <v>1495.5</v>
      </c>
      <c r="D27" s="181">
        <v>40</v>
      </c>
      <c r="E27" s="184">
        <v>1996.8</v>
      </c>
      <c r="F27" s="181">
        <v>70</v>
      </c>
      <c r="G27" s="184">
        <v>3492.3</v>
      </c>
      <c r="H27" s="185" t="s">
        <v>225</v>
      </c>
      <c r="I27" s="185">
        <v>174.31</v>
      </c>
      <c r="J27" s="103"/>
    </row>
    <row r="28" spans="1:10" ht="14.25" customHeight="1">
      <c r="A28" s="180" t="s">
        <v>67</v>
      </c>
      <c r="B28" s="181">
        <v>11</v>
      </c>
      <c r="C28" s="184">
        <v>548.5</v>
      </c>
      <c r="D28" s="181">
        <v>0</v>
      </c>
      <c r="E28" s="184">
        <v>0</v>
      </c>
      <c r="F28" s="181">
        <v>11</v>
      </c>
      <c r="G28" s="184">
        <v>548.5</v>
      </c>
      <c r="H28" s="185" t="s">
        <v>226</v>
      </c>
      <c r="I28" s="185">
        <v>265</v>
      </c>
      <c r="J28" s="103"/>
    </row>
    <row r="29" spans="1:10" ht="14.25" customHeight="1">
      <c r="A29" s="180" t="s">
        <v>55</v>
      </c>
      <c r="B29" s="181">
        <v>60</v>
      </c>
      <c r="C29" s="184">
        <v>2991</v>
      </c>
      <c r="D29" s="181">
        <v>20</v>
      </c>
      <c r="E29" s="184">
        <v>997.9</v>
      </c>
      <c r="F29" s="181">
        <v>80</v>
      </c>
      <c r="G29" s="184">
        <v>3988.9</v>
      </c>
      <c r="H29" s="185" t="s">
        <v>227</v>
      </c>
      <c r="I29" s="185">
        <v>167.01</v>
      </c>
      <c r="J29" s="103"/>
    </row>
    <row r="30" spans="1:10" ht="14.25" customHeight="1">
      <c r="A30" s="180" t="s">
        <v>187</v>
      </c>
      <c r="B30" s="181">
        <v>110</v>
      </c>
      <c r="C30" s="184">
        <v>5483.5</v>
      </c>
      <c r="D30" s="181">
        <v>105</v>
      </c>
      <c r="E30" s="184">
        <v>5241.3</v>
      </c>
      <c r="F30" s="181">
        <v>215</v>
      </c>
      <c r="G30" s="184">
        <v>10724.8</v>
      </c>
      <c r="H30" s="185" t="s">
        <v>228</v>
      </c>
      <c r="I30" s="185">
        <v>190.61</v>
      </c>
      <c r="J30" s="103"/>
    </row>
    <row r="31" spans="1:10" ht="14.25" customHeight="1">
      <c r="A31" s="180" t="s">
        <v>69</v>
      </c>
      <c r="B31" s="181">
        <v>10</v>
      </c>
      <c r="C31" s="184">
        <v>498.5</v>
      </c>
      <c r="D31" s="181">
        <v>0</v>
      </c>
      <c r="E31" s="184">
        <v>0</v>
      </c>
      <c r="F31" s="181">
        <v>10</v>
      </c>
      <c r="G31" s="184">
        <v>498.5</v>
      </c>
      <c r="H31" s="185" t="s">
        <v>229</v>
      </c>
      <c r="I31" s="185">
        <v>286</v>
      </c>
      <c r="J31" s="103"/>
    </row>
    <row r="32" spans="1:10" ht="14.25" customHeight="1">
      <c r="A32" s="180" t="s">
        <v>230</v>
      </c>
      <c r="B32" s="181">
        <v>21</v>
      </c>
      <c r="C32" s="184">
        <v>1047</v>
      </c>
      <c r="D32" s="181">
        <v>0</v>
      </c>
      <c r="E32" s="184">
        <v>0</v>
      </c>
      <c r="F32" s="181">
        <v>21</v>
      </c>
      <c r="G32" s="184">
        <v>1047</v>
      </c>
      <c r="H32" s="185" t="s">
        <v>231</v>
      </c>
      <c r="I32" s="185">
        <v>286.09</v>
      </c>
      <c r="J32" s="103"/>
    </row>
    <row r="33" spans="1:10" ht="14.25" customHeight="1">
      <c r="A33" s="180" t="s">
        <v>46</v>
      </c>
      <c r="B33" s="181">
        <v>160</v>
      </c>
      <c r="C33" s="184">
        <v>7977.5</v>
      </c>
      <c r="D33" s="181">
        <v>45</v>
      </c>
      <c r="E33" s="184">
        <v>2245.2</v>
      </c>
      <c r="F33" s="181">
        <v>205</v>
      </c>
      <c r="G33" s="184">
        <v>10222.7</v>
      </c>
      <c r="H33" s="185" t="s">
        <v>232</v>
      </c>
      <c r="I33" s="185">
        <v>185.65</v>
      </c>
      <c r="J33" s="103"/>
    </row>
    <row r="34" spans="1:10" ht="14.25" customHeight="1">
      <c r="A34" s="180" t="s">
        <v>47</v>
      </c>
      <c r="B34" s="182"/>
      <c r="C34" s="184">
        <v>0</v>
      </c>
      <c r="D34" s="181">
        <v>3</v>
      </c>
      <c r="E34" s="184">
        <v>149.5</v>
      </c>
      <c r="F34" s="181">
        <v>3</v>
      </c>
      <c r="G34" s="184">
        <v>149.5</v>
      </c>
      <c r="H34" s="185">
        <v>42009.5</v>
      </c>
      <c r="I34" s="185">
        <v>281</v>
      </c>
      <c r="J34" s="103"/>
    </row>
    <row r="35" spans="1:10" ht="14.25" customHeight="1">
      <c r="A35" s="180" t="s">
        <v>233</v>
      </c>
      <c r="B35" s="181">
        <v>11</v>
      </c>
      <c r="C35" s="184">
        <v>548.5</v>
      </c>
      <c r="D35" s="181">
        <v>0</v>
      </c>
      <c r="E35" s="184">
        <v>0</v>
      </c>
      <c r="F35" s="181">
        <v>11</v>
      </c>
      <c r="G35" s="184">
        <v>548.5</v>
      </c>
      <c r="H35" s="185" t="s">
        <v>234</v>
      </c>
      <c r="I35" s="185">
        <v>293</v>
      </c>
      <c r="J35" s="103"/>
    </row>
    <row r="36" spans="1:10" ht="14.25" customHeight="1">
      <c r="A36" s="180" t="s">
        <v>48</v>
      </c>
      <c r="B36" s="181">
        <v>100</v>
      </c>
      <c r="C36" s="184">
        <v>4988</v>
      </c>
      <c r="D36" s="181">
        <v>0</v>
      </c>
      <c r="E36" s="184">
        <v>0</v>
      </c>
      <c r="F36" s="181">
        <v>100</v>
      </c>
      <c r="G36" s="184">
        <v>4988</v>
      </c>
      <c r="H36" s="185" t="s">
        <v>235</v>
      </c>
      <c r="I36" s="185">
        <v>128.5</v>
      </c>
      <c r="J36" s="103"/>
    </row>
    <row r="37" spans="1:10" ht="14.25" customHeight="1">
      <c r="A37" s="180" t="s">
        <v>49</v>
      </c>
      <c r="B37" s="181">
        <v>11</v>
      </c>
      <c r="C37" s="184">
        <v>548.5</v>
      </c>
      <c r="D37" s="181">
        <v>0</v>
      </c>
      <c r="E37" s="184">
        <v>0</v>
      </c>
      <c r="F37" s="181">
        <v>11</v>
      </c>
      <c r="G37" s="184">
        <v>548.5</v>
      </c>
      <c r="H37" s="185" t="s">
        <v>236</v>
      </c>
      <c r="I37" s="185">
        <v>313</v>
      </c>
      <c r="J37" s="103"/>
    </row>
    <row r="38" spans="1:10" ht="14.25" customHeight="1">
      <c r="A38" s="180" t="s">
        <v>50</v>
      </c>
      <c r="B38" s="181">
        <v>5</v>
      </c>
      <c r="C38" s="184">
        <v>248.5</v>
      </c>
      <c r="D38" s="181">
        <v>35</v>
      </c>
      <c r="E38" s="184">
        <v>1746.5</v>
      </c>
      <c r="F38" s="181">
        <v>40</v>
      </c>
      <c r="G38" s="184">
        <v>1995</v>
      </c>
      <c r="H38" s="185" t="s">
        <v>237</v>
      </c>
      <c r="I38" s="185">
        <v>253.52</v>
      </c>
      <c r="J38" s="103"/>
    </row>
    <row r="39" spans="1:10" ht="14.25" customHeight="1">
      <c r="A39" s="180" t="s">
        <v>51</v>
      </c>
      <c r="B39" s="181">
        <v>20</v>
      </c>
      <c r="C39" s="184">
        <v>997</v>
      </c>
      <c r="D39" s="181">
        <v>10</v>
      </c>
      <c r="E39" s="184">
        <v>499.2</v>
      </c>
      <c r="F39" s="181">
        <v>30</v>
      </c>
      <c r="G39" s="184">
        <v>1496.2</v>
      </c>
      <c r="H39" s="185" t="s">
        <v>238</v>
      </c>
      <c r="I39" s="185">
        <v>203.66</v>
      </c>
      <c r="J39" s="103"/>
    </row>
    <row r="40" spans="1:10" ht="14.25" customHeight="1">
      <c r="A40" s="180" t="s">
        <v>198</v>
      </c>
      <c r="B40" s="182"/>
      <c r="C40" s="184">
        <v>0</v>
      </c>
      <c r="D40" s="181">
        <v>90</v>
      </c>
      <c r="E40" s="184">
        <v>4492.6</v>
      </c>
      <c r="F40" s="181">
        <v>90</v>
      </c>
      <c r="G40" s="184">
        <v>4492.6</v>
      </c>
      <c r="H40" s="185" t="s">
        <v>239</v>
      </c>
      <c r="I40" s="185">
        <v>207.22</v>
      </c>
      <c r="J40" s="103"/>
    </row>
    <row r="41" spans="1:10" ht="14.25" customHeight="1">
      <c r="A41" s="180" t="s">
        <v>53</v>
      </c>
      <c r="B41" s="181">
        <f>220+18</f>
        <v>238</v>
      </c>
      <c r="C41" s="184">
        <f>10971.5+898.5</f>
        <v>11870</v>
      </c>
      <c r="D41" s="181">
        <f>10+10</f>
        <v>20</v>
      </c>
      <c r="E41" s="184">
        <f>499.2+499.2</f>
        <v>998.4</v>
      </c>
      <c r="F41" s="181">
        <f>230+18+10</f>
        <v>258</v>
      </c>
      <c r="G41" s="184">
        <f>11470.7+898.5+499.2</f>
        <v>12868.400000000001</v>
      </c>
      <c r="H41" s="185">
        <f>1621769.4+213296+98841.6</f>
        <v>1933907</v>
      </c>
      <c r="I41" s="185">
        <f>H41/G41</f>
        <v>150.28340741661742</v>
      </c>
      <c r="J41" s="103"/>
    </row>
    <row r="42" spans="1:10" ht="14.25" customHeight="1">
      <c r="A42" s="180" t="s">
        <v>54</v>
      </c>
      <c r="B42" s="182"/>
      <c r="C42" s="184">
        <v>0</v>
      </c>
      <c r="D42" s="181">
        <v>103</v>
      </c>
      <c r="E42" s="184">
        <v>5137</v>
      </c>
      <c r="F42" s="181">
        <v>103</v>
      </c>
      <c r="G42" s="184">
        <v>5137</v>
      </c>
      <c r="H42" s="185" t="s">
        <v>240</v>
      </c>
      <c r="I42" s="185">
        <v>244.01</v>
      </c>
      <c r="J42" s="103"/>
    </row>
    <row r="43" spans="1:10" ht="14.25" customHeight="1">
      <c r="A43" s="180" t="s">
        <v>152</v>
      </c>
      <c r="B43" s="181">
        <v>10</v>
      </c>
      <c r="C43" s="184">
        <v>498.5</v>
      </c>
      <c r="D43" s="181">
        <v>0</v>
      </c>
      <c r="E43" s="184">
        <v>0</v>
      </c>
      <c r="F43" s="181">
        <v>10</v>
      </c>
      <c r="G43" s="184">
        <v>498.5</v>
      </c>
      <c r="H43" s="185" t="s">
        <v>241</v>
      </c>
      <c r="I43" s="185">
        <v>210</v>
      </c>
      <c r="J43" s="103"/>
    </row>
    <row r="44" spans="1:10" ht="14.25" customHeight="1">
      <c r="A44" s="180" t="s">
        <v>71</v>
      </c>
      <c r="B44" s="181">
        <v>64</v>
      </c>
      <c r="C44" s="184">
        <v>3192.5</v>
      </c>
      <c r="D44" s="181">
        <v>0</v>
      </c>
      <c r="E44" s="184">
        <v>0</v>
      </c>
      <c r="F44" s="181">
        <v>64</v>
      </c>
      <c r="G44" s="184">
        <v>3192.5</v>
      </c>
      <c r="H44" s="185" t="s">
        <v>242</v>
      </c>
      <c r="I44" s="185">
        <v>210.23</v>
      </c>
      <c r="J44" s="103"/>
    </row>
    <row r="45" spans="1:10" ht="14.25" customHeight="1">
      <c r="A45" s="180" t="s">
        <v>243</v>
      </c>
      <c r="B45" s="181">
        <v>50</v>
      </c>
      <c r="C45" s="184">
        <v>2497</v>
      </c>
      <c r="D45" s="181">
        <v>0</v>
      </c>
      <c r="E45" s="184">
        <v>0</v>
      </c>
      <c r="F45" s="181">
        <v>50</v>
      </c>
      <c r="G45" s="184">
        <v>2497</v>
      </c>
      <c r="H45" s="185" t="s">
        <v>244</v>
      </c>
      <c r="I45" s="185">
        <v>135.4</v>
      </c>
      <c r="J45" s="103"/>
    </row>
    <row r="46" spans="1:10" ht="14.25" customHeight="1">
      <c r="A46" s="180" t="s">
        <v>57</v>
      </c>
      <c r="B46" s="181">
        <v>30</v>
      </c>
      <c r="C46" s="184">
        <v>1495.5</v>
      </c>
      <c r="D46" s="181">
        <v>0</v>
      </c>
      <c r="E46" s="184">
        <v>0</v>
      </c>
      <c r="F46" s="181">
        <v>30</v>
      </c>
      <c r="G46" s="184">
        <v>1495.5</v>
      </c>
      <c r="H46" s="185" t="s">
        <v>245</v>
      </c>
      <c r="I46" s="185">
        <v>221</v>
      </c>
      <c r="J46" s="103"/>
    </row>
    <row r="47" spans="1:10" ht="14.25" customHeight="1">
      <c r="A47" s="180" t="s">
        <v>19</v>
      </c>
      <c r="B47" s="183">
        <v>2514</v>
      </c>
      <c r="C47" s="184" t="s">
        <v>246</v>
      </c>
      <c r="D47" s="181">
        <v>764</v>
      </c>
      <c r="E47" s="184">
        <v>38124.9</v>
      </c>
      <c r="F47" s="183">
        <v>3278</v>
      </c>
      <c r="G47" s="184" t="s">
        <v>247</v>
      </c>
      <c r="H47" s="185" t="s">
        <v>248</v>
      </c>
      <c r="I47" s="185">
        <v>191.59</v>
      </c>
      <c r="J47" s="103"/>
    </row>
    <row r="48" spans="1:10" ht="14.25" customHeight="1">
      <c r="A48" s="186" t="s">
        <v>62</v>
      </c>
      <c r="B48" s="187"/>
      <c r="C48" s="188"/>
      <c r="D48" s="187"/>
      <c r="E48" s="188"/>
      <c r="F48" s="187"/>
      <c r="G48" s="189"/>
      <c r="H48" s="190"/>
      <c r="I48" s="191"/>
      <c r="J48" s="103"/>
    </row>
    <row r="49" spans="1:10" ht="14.25" customHeight="1">
      <c r="A49" s="186" t="s">
        <v>63</v>
      </c>
      <c r="B49" s="187"/>
      <c r="C49" s="188"/>
      <c r="D49" s="187"/>
      <c r="E49" s="188"/>
      <c r="F49" s="187"/>
      <c r="G49" s="191" t="s">
        <v>64</v>
      </c>
      <c r="H49" s="190"/>
      <c r="I49" s="192"/>
      <c r="J49" s="103"/>
    </row>
    <row r="50" spans="1:10" ht="14.25" customHeight="1">
      <c r="A50" s="186" t="s">
        <v>157</v>
      </c>
      <c r="B50" s="187"/>
      <c r="C50" s="188"/>
      <c r="D50" s="187"/>
      <c r="E50" s="188"/>
      <c r="F50" s="187"/>
      <c r="G50" s="189"/>
      <c r="H50" s="190" t="s">
        <v>66</v>
      </c>
      <c r="I50" s="191"/>
      <c r="J50" s="103"/>
    </row>
    <row r="51" spans="1:10" ht="14.25" customHeight="1">
      <c r="A51" s="186" t="s">
        <v>158</v>
      </c>
      <c r="B51" s="187"/>
      <c r="C51" s="188"/>
      <c r="D51" s="187"/>
      <c r="E51" s="188"/>
      <c r="F51" s="187"/>
      <c r="G51" s="189"/>
      <c r="H51" s="190"/>
      <c r="I51" s="191"/>
      <c r="J51" s="103"/>
    </row>
    <row r="52" spans="1:10" ht="14.25" customHeight="1">
      <c r="A52" s="186" t="s">
        <v>159</v>
      </c>
      <c r="B52" s="187"/>
      <c r="C52" s="188"/>
      <c r="D52" s="187"/>
      <c r="E52" s="188"/>
      <c r="F52" s="187"/>
      <c r="G52" s="189"/>
      <c r="H52" s="190"/>
      <c r="I52" s="191"/>
      <c r="J52" s="103"/>
    </row>
  </sheetData>
  <sheetProtection/>
  <printOptions/>
  <pageMargins left="0.6" right="0.6" top="0.75" bottom="0.5" header="0.3" footer="0.3"/>
  <pageSetup orientation="portrait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3.28125" style="20" customWidth="1"/>
    <col min="2" max="2" width="7.00390625" style="20" customWidth="1"/>
    <col min="3" max="3" width="10.57421875" style="20" customWidth="1"/>
    <col min="4" max="4" width="7.140625" style="20" customWidth="1"/>
    <col min="5" max="5" width="10.00390625" style="20" customWidth="1"/>
    <col min="6" max="6" width="7.8515625" style="20" customWidth="1"/>
    <col min="7" max="7" width="10.57421875" style="20" customWidth="1"/>
    <col min="8" max="8" width="13.421875" style="20" customWidth="1"/>
    <col min="9" max="9" width="9.140625" style="20" customWidth="1"/>
    <col min="10" max="16384" width="9.140625" style="20" customWidth="1"/>
  </cols>
  <sheetData>
    <row r="1" spans="1:10" ht="14.25" customHeight="1">
      <c r="A1" s="105" t="s">
        <v>160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4.25" customHeight="1">
      <c r="A2" s="111" t="s">
        <v>161</v>
      </c>
      <c r="B2" s="106"/>
      <c r="C2" s="107"/>
      <c r="D2" s="106"/>
      <c r="E2" s="107"/>
      <c r="F2" s="106"/>
      <c r="G2" s="108"/>
      <c r="H2" s="109"/>
      <c r="I2" s="110"/>
      <c r="J2" s="103"/>
    </row>
    <row r="3" spans="1:10" ht="14.25" customHeight="1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4.25" customHeight="1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4.25" customHeight="1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4.25" customHeight="1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4.25" customHeight="1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4.25" customHeight="1">
      <c r="A8" s="114" t="s">
        <v>162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4.25" customHeight="1">
      <c r="A9" s="114"/>
      <c r="B9" s="115"/>
      <c r="C9" s="116" t="s">
        <v>163</v>
      </c>
      <c r="D9" s="115"/>
      <c r="E9" s="116"/>
      <c r="F9" s="115"/>
      <c r="G9" s="117"/>
      <c r="H9" s="118"/>
      <c r="I9" s="119"/>
      <c r="J9" s="103"/>
    </row>
    <row r="10" spans="1:10" ht="14.25" customHeight="1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4.25" customHeight="1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4.25" customHeight="1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4.25" customHeight="1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4.25" customHeight="1">
      <c r="A14" s="126" t="s">
        <v>89</v>
      </c>
      <c r="B14" s="127" t="s">
        <v>6</v>
      </c>
      <c r="C14" s="128" t="s">
        <v>87</v>
      </c>
      <c r="D14" s="129" t="s">
        <v>6</v>
      </c>
      <c r="E14" s="130" t="s">
        <v>87</v>
      </c>
      <c r="F14" s="129" t="s">
        <v>6</v>
      </c>
      <c r="G14" s="128" t="s">
        <v>87</v>
      </c>
      <c r="H14" s="124" t="s">
        <v>35</v>
      </c>
      <c r="I14" s="120" t="s">
        <v>85</v>
      </c>
      <c r="J14" s="103"/>
    </row>
    <row r="15" spans="1:10" ht="14.25" customHeight="1">
      <c r="A15" s="131" t="s">
        <v>36</v>
      </c>
      <c r="B15" s="149">
        <v>596</v>
      </c>
      <c r="C15" s="150">
        <v>29722</v>
      </c>
      <c r="D15" s="149">
        <v>3</v>
      </c>
      <c r="E15" s="151">
        <v>149.5</v>
      </c>
      <c r="F15" s="149">
        <v>599</v>
      </c>
      <c r="G15" s="151">
        <v>29871.5</v>
      </c>
      <c r="H15" s="152" t="s">
        <v>164</v>
      </c>
      <c r="I15" s="153">
        <v>158.2</v>
      </c>
      <c r="J15" s="103"/>
    </row>
    <row r="16" spans="1:10" ht="14.25" customHeight="1">
      <c r="A16" s="131" t="s">
        <v>132</v>
      </c>
      <c r="B16" s="148"/>
      <c r="C16" s="150">
        <v>0</v>
      </c>
      <c r="D16" s="149">
        <v>3</v>
      </c>
      <c r="E16" s="151">
        <v>149.5</v>
      </c>
      <c r="F16" s="149">
        <v>3</v>
      </c>
      <c r="G16" s="151">
        <v>149.5</v>
      </c>
      <c r="H16" s="152">
        <v>34235.5</v>
      </c>
      <c r="I16" s="153">
        <v>229</v>
      </c>
      <c r="J16" s="103"/>
    </row>
    <row r="17" spans="1:10" ht="14.25" customHeight="1">
      <c r="A17" s="131" t="s">
        <v>134</v>
      </c>
      <c r="B17" s="149">
        <v>70</v>
      </c>
      <c r="C17" s="150">
        <v>3489.5</v>
      </c>
      <c r="D17" s="149">
        <v>0</v>
      </c>
      <c r="E17" s="151">
        <v>0</v>
      </c>
      <c r="F17" s="149">
        <v>70</v>
      </c>
      <c r="G17" s="151">
        <v>3489.5</v>
      </c>
      <c r="H17" s="152" t="s">
        <v>165</v>
      </c>
      <c r="I17" s="153">
        <v>197.86</v>
      </c>
      <c r="J17" s="103"/>
    </row>
    <row r="18" spans="1:10" ht="14.25" customHeight="1">
      <c r="A18" s="131" t="s">
        <v>37</v>
      </c>
      <c r="B18" s="149">
        <f>122+70</f>
        <v>192</v>
      </c>
      <c r="C18" s="150">
        <f>6085+2991+498.5</f>
        <v>9574.5</v>
      </c>
      <c r="D18" s="149">
        <v>0</v>
      </c>
      <c r="E18" s="151">
        <v>0</v>
      </c>
      <c r="F18" s="149">
        <f>122+70</f>
        <v>192</v>
      </c>
      <c r="G18" s="151">
        <f>6085+2991+498.5</f>
        <v>9574.5</v>
      </c>
      <c r="H18" s="152">
        <f>1050579+97706+818537</f>
        <v>1966822</v>
      </c>
      <c r="I18" s="153">
        <f>H18/G18</f>
        <v>205.42294636795654</v>
      </c>
      <c r="J18" s="103"/>
    </row>
    <row r="19" spans="1:10" ht="14.25" customHeight="1">
      <c r="A19" s="131" t="s">
        <v>73</v>
      </c>
      <c r="B19" s="149">
        <v>30</v>
      </c>
      <c r="C19" s="150">
        <v>1495.5</v>
      </c>
      <c r="D19" s="149">
        <v>0</v>
      </c>
      <c r="E19" s="151">
        <v>0</v>
      </c>
      <c r="F19" s="149">
        <v>30</v>
      </c>
      <c r="G19" s="151">
        <v>1495.5</v>
      </c>
      <c r="H19" s="152" t="s">
        <v>166</v>
      </c>
      <c r="I19" s="153">
        <v>195.67</v>
      </c>
      <c r="J19" s="103"/>
    </row>
    <row r="20" spans="1:10" ht="14.25" customHeight="1">
      <c r="A20" s="131" t="s">
        <v>167</v>
      </c>
      <c r="B20" s="148"/>
      <c r="C20" s="150">
        <v>0</v>
      </c>
      <c r="D20" s="149">
        <v>10</v>
      </c>
      <c r="E20" s="151">
        <v>499.2</v>
      </c>
      <c r="F20" s="149">
        <v>10</v>
      </c>
      <c r="G20" s="151">
        <v>499.2</v>
      </c>
      <c r="H20" s="152" t="s">
        <v>168</v>
      </c>
      <c r="I20" s="153">
        <v>249</v>
      </c>
      <c r="J20" s="103"/>
    </row>
    <row r="21" spans="1:10" ht="14.25" customHeight="1">
      <c r="A21" s="131" t="s">
        <v>38</v>
      </c>
      <c r="B21" s="149">
        <v>10</v>
      </c>
      <c r="C21" s="150">
        <v>498.5</v>
      </c>
      <c r="D21" s="149">
        <v>0</v>
      </c>
      <c r="E21" s="151">
        <v>0</v>
      </c>
      <c r="F21" s="149">
        <v>10</v>
      </c>
      <c r="G21" s="151">
        <v>498.5</v>
      </c>
      <c r="H21" s="152">
        <v>96709</v>
      </c>
      <c r="I21" s="153">
        <v>194</v>
      </c>
      <c r="J21" s="103"/>
    </row>
    <row r="22" spans="1:10" ht="14.25" customHeight="1">
      <c r="A22" s="131" t="s">
        <v>74</v>
      </c>
      <c r="B22" s="149">
        <v>120</v>
      </c>
      <c r="C22" s="150">
        <v>5983.5</v>
      </c>
      <c r="D22" s="149">
        <v>35</v>
      </c>
      <c r="E22" s="151">
        <v>1746</v>
      </c>
      <c r="F22" s="149">
        <v>155</v>
      </c>
      <c r="G22" s="151">
        <v>7729.5</v>
      </c>
      <c r="H22" s="152" t="s">
        <v>169</v>
      </c>
      <c r="I22" s="153">
        <v>194.99</v>
      </c>
      <c r="J22" s="103"/>
    </row>
    <row r="23" spans="1:10" ht="14.25" customHeight="1">
      <c r="A23" s="131" t="s">
        <v>170</v>
      </c>
      <c r="B23" s="149">
        <v>100</v>
      </c>
      <c r="C23" s="150">
        <v>4985</v>
      </c>
      <c r="D23" s="149">
        <v>50</v>
      </c>
      <c r="E23" s="151">
        <v>2495.4</v>
      </c>
      <c r="F23" s="149">
        <v>150</v>
      </c>
      <c r="G23" s="151">
        <v>7480.4</v>
      </c>
      <c r="H23" s="152" t="s">
        <v>171</v>
      </c>
      <c r="I23" s="153">
        <v>192.5</v>
      </c>
      <c r="J23" s="103"/>
    </row>
    <row r="24" spans="1:10" ht="14.25" customHeight="1">
      <c r="A24" s="131" t="s">
        <v>39</v>
      </c>
      <c r="B24" s="149">
        <v>10</v>
      </c>
      <c r="C24" s="150">
        <v>498.5</v>
      </c>
      <c r="D24" s="149">
        <v>0</v>
      </c>
      <c r="E24" s="151">
        <v>0</v>
      </c>
      <c r="F24" s="149">
        <v>10</v>
      </c>
      <c r="G24" s="151">
        <v>498.5</v>
      </c>
      <c r="H24" s="152" t="s">
        <v>172</v>
      </c>
      <c r="I24" s="153">
        <v>282</v>
      </c>
      <c r="J24" s="103"/>
    </row>
    <row r="25" spans="1:10" ht="14.25" customHeight="1">
      <c r="A25" s="131" t="s">
        <v>40</v>
      </c>
      <c r="B25" s="149">
        <v>10</v>
      </c>
      <c r="C25" s="150">
        <v>498.5</v>
      </c>
      <c r="D25" s="149">
        <v>0</v>
      </c>
      <c r="E25" s="151">
        <v>0</v>
      </c>
      <c r="F25" s="149">
        <v>10</v>
      </c>
      <c r="G25" s="151">
        <v>498.5</v>
      </c>
      <c r="H25" s="152" t="s">
        <v>173</v>
      </c>
      <c r="I25" s="153">
        <v>273</v>
      </c>
      <c r="J25" s="103"/>
    </row>
    <row r="26" spans="1:10" ht="14.25" customHeight="1">
      <c r="A26" s="131" t="s">
        <v>41</v>
      </c>
      <c r="B26" s="148"/>
      <c r="C26" s="150">
        <v>0</v>
      </c>
      <c r="D26" s="149">
        <v>5</v>
      </c>
      <c r="E26" s="151">
        <v>249.2</v>
      </c>
      <c r="F26" s="149">
        <v>5</v>
      </c>
      <c r="G26" s="151">
        <v>249.2</v>
      </c>
      <c r="H26" s="152">
        <v>64044.4</v>
      </c>
      <c r="I26" s="153">
        <v>257</v>
      </c>
      <c r="J26" s="103"/>
    </row>
    <row r="27" spans="1:10" ht="14.25" customHeight="1">
      <c r="A27" s="131" t="s">
        <v>174</v>
      </c>
      <c r="B27" s="149">
        <v>10</v>
      </c>
      <c r="C27" s="150">
        <v>498.5</v>
      </c>
      <c r="D27" s="149">
        <v>0</v>
      </c>
      <c r="E27" s="151">
        <v>0</v>
      </c>
      <c r="F27" s="149">
        <v>10</v>
      </c>
      <c r="G27" s="151">
        <v>498.5</v>
      </c>
      <c r="H27" s="152" t="s">
        <v>175</v>
      </c>
      <c r="I27" s="153">
        <v>274</v>
      </c>
      <c r="J27" s="103"/>
    </row>
    <row r="28" spans="1:10" ht="14.25" customHeight="1">
      <c r="A28" s="131" t="s">
        <v>176</v>
      </c>
      <c r="B28" s="149">
        <v>10</v>
      </c>
      <c r="C28" s="150">
        <v>498.5</v>
      </c>
      <c r="D28" s="149">
        <v>0</v>
      </c>
      <c r="E28" s="151">
        <v>0</v>
      </c>
      <c r="F28" s="149">
        <v>10</v>
      </c>
      <c r="G28" s="151">
        <v>498.5</v>
      </c>
      <c r="H28" s="152">
        <v>65303.5</v>
      </c>
      <c r="I28" s="153">
        <v>131</v>
      </c>
      <c r="J28" s="103"/>
    </row>
    <row r="29" spans="1:10" ht="14.25" customHeight="1">
      <c r="A29" s="131" t="s">
        <v>42</v>
      </c>
      <c r="B29" s="149">
        <v>290</v>
      </c>
      <c r="C29" s="150">
        <v>14456.5</v>
      </c>
      <c r="D29" s="149">
        <v>54</v>
      </c>
      <c r="E29" s="151">
        <v>2695.3</v>
      </c>
      <c r="F29" s="149">
        <v>344</v>
      </c>
      <c r="G29" s="151">
        <v>17151.8</v>
      </c>
      <c r="H29" s="152" t="s">
        <v>177</v>
      </c>
      <c r="I29" s="153">
        <v>195.87</v>
      </c>
      <c r="J29" s="103"/>
    </row>
    <row r="30" spans="1:10" ht="14.25" customHeight="1">
      <c r="A30" s="131" t="s">
        <v>178</v>
      </c>
      <c r="B30" s="149">
        <v>50</v>
      </c>
      <c r="C30" s="150">
        <v>2494</v>
      </c>
      <c r="D30" s="149">
        <v>0</v>
      </c>
      <c r="E30" s="151">
        <v>0</v>
      </c>
      <c r="F30" s="149">
        <v>50</v>
      </c>
      <c r="G30" s="151">
        <v>2494</v>
      </c>
      <c r="H30" s="152" t="s">
        <v>179</v>
      </c>
      <c r="I30" s="153">
        <v>164.19</v>
      </c>
      <c r="J30" s="103"/>
    </row>
    <row r="31" spans="1:10" ht="14.25" customHeight="1">
      <c r="A31" s="131" t="s">
        <v>43</v>
      </c>
      <c r="B31" s="149">
        <v>652</v>
      </c>
      <c r="C31" s="150">
        <v>32511.5</v>
      </c>
      <c r="D31" s="149">
        <v>140</v>
      </c>
      <c r="E31" s="151">
        <v>6985.4</v>
      </c>
      <c r="F31" s="149">
        <v>792</v>
      </c>
      <c r="G31" s="151">
        <v>39496.9</v>
      </c>
      <c r="H31" s="152" t="s">
        <v>180</v>
      </c>
      <c r="I31" s="153">
        <v>183.67</v>
      </c>
      <c r="J31" s="103"/>
    </row>
    <row r="32" spans="1:10" ht="14.25" customHeight="1">
      <c r="A32" s="131" t="s">
        <v>45</v>
      </c>
      <c r="B32" s="149">
        <v>10</v>
      </c>
      <c r="C32" s="150">
        <v>500</v>
      </c>
      <c r="D32" s="149">
        <v>27</v>
      </c>
      <c r="E32" s="151">
        <v>1272.4</v>
      </c>
      <c r="F32" s="149">
        <v>37</v>
      </c>
      <c r="G32" s="151">
        <v>1772.4</v>
      </c>
      <c r="H32" s="152" t="s">
        <v>181</v>
      </c>
      <c r="I32" s="153">
        <v>191.03</v>
      </c>
      <c r="J32" s="103"/>
    </row>
    <row r="33" spans="1:10" ht="14.25" customHeight="1">
      <c r="A33" s="131" t="s">
        <v>67</v>
      </c>
      <c r="B33" s="149">
        <v>40</v>
      </c>
      <c r="C33" s="150">
        <v>1994</v>
      </c>
      <c r="D33" s="149">
        <v>0</v>
      </c>
      <c r="E33" s="151">
        <v>0</v>
      </c>
      <c r="F33" s="149">
        <v>40</v>
      </c>
      <c r="G33" s="151">
        <v>1994</v>
      </c>
      <c r="H33" s="152" t="s">
        <v>182</v>
      </c>
      <c r="I33" s="153">
        <v>215</v>
      </c>
      <c r="J33" s="103"/>
    </row>
    <row r="34" spans="1:10" ht="14.25" customHeight="1">
      <c r="A34" s="131" t="s">
        <v>183</v>
      </c>
      <c r="B34" s="149">
        <v>20</v>
      </c>
      <c r="C34" s="150">
        <v>997</v>
      </c>
      <c r="D34" s="149">
        <v>0</v>
      </c>
      <c r="E34" s="151">
        <v>0</v>
      </c>
      <c r="F34" s="149">
        <v>20</v>
      </c>
      <c r="G34" s="151">
        <v>997</v>
      </c>
      <c r="H34" s="152" t="s">
        <v>184</v>
      </c>
      <c r="I34" s="153">
        <v>269.49</v>
      </c>
      <c r="J34" s="103"/>
    </row>
    <row r="35" spans="1:10" ht="14.25" customHeight="1">
      <c r="A35" s="131" t="s">
        <v>55</v>
      </c>
      <c r="B35" s="149">
        <v>30</v>
      </c>
      <c r="C35" s="150">
        <v>1495.5</v>
      </c>
      <c r="D35" s="149">
        <v>6</v>
      </c>
      <c r="E35" s="151">
        <v>299</v>
      </c>
      <c r="F35" s="149">
        <v>36</v>
      </c>
      <c r="G35" s="151">
        <v>1794.5</v>
      </c>
      <c r="H35" s="152" t="s">
        <v>185</v>
      </c>
      <c r="I35" s="153">
        <v>234.28</v>
      </c>
      <c r="J35" s="103"/>
    </row>
    <row r="36" spans="1:10" ht="14.25" customHeight="1">
      <c r="A36" s="131" t="s">
        <v>186</v>
      </c>
      <c r="B36" s="149">
        <v>5</v>
      </c>
      <c r="C36" s="150">
        <v>249.5</v>
      </c>
      <c r="D36" s="149">
        <v>5</v>
      </c>
      <c r="E36" s="151">
        <v>249.5</v>
      </c>
      <c r="F36" s="149">
        <v>10</v>
      </c>
      <c r="G36" s="151">
        <v>499</v>
      </c>
      <c r="H36" s="152">
        <v>86826</v>
      </c>
      <c r="I36" s="153">
        <v>174</v>
      </c>
      <c r="J36" s="103"/>
    </row>
    <row r="37" spans="1:10" ht="14.25" customHeight="1">
      <c r="A37" s="131" t="s">
        <v>187</v>
      </c>
      <c r="B37" s="149">
        <v>200</v>
      </c>
      <c r="C37" s="150">
        <v>9970</v>
      </c>
      <c r="D37" s="149">
        <v>50</v>
      </c>
      <c r="E37" s="151">
        <v>2496</v>
      </c>
      <c r="F37" s="149">
        <v>250</v>
      </c>
      <c r="G37" s="151">
        <v>12466</v>
      </c>
      <c r="H37" s="152" t="s">
        <v>188</v>
      </c>
      <c r="I37" s="153">
        <v>191.16</v>
      </c>
      <c r="J37" s="103"/>
    </row>
    <row r="38" spans="1:10" ht="14.25" customHeight="1">
      <c r="A38" s="131" t="s">
        <v>189</v>
      </c>
      <c r="B38" s="149">
        <v>41</v>
      </c>
      <c r="C38" s="150">
        <v>2047</v>
      </c>
      <c r="D38" s="149">
        <v>0</v>
      </c>
      <c r="E38" s="151">
        <v>0</v>
      </c>
      <c r="F38" s="149">
        <v>41</v>
      </c>
      <c r="G38" s="151">
        <v>2047</v>
      </c>
      <c r="H38" s="152" t="s">
        <v>190</v>
      </c>
      <c r="I38" s="153">
        <v>140.58</v>
      </c>
      <c r="J38" s="103"/>
    </row>
    <row r="39" spans="1:10" ht="14.25" customHeight="1">
      <c r="A39" s="131" t="s">
        <v>46</v>
      </c>
      <c r="B39" s="149">
        <v>160</v>
      </c>
      <c r="C39" s="150">
        <v>7980.5</v>
      </c>
      <c r="D39" s="149">
        <v>16</v>
      </c>
      <c r="E39" s="151">
        <v>798</v>
      </c>
      <c r="F39" s="149">
        <v>176</v>
      </c>
      <c r="G39" s="151">
        <v>8778.5</v>
      </c>
      <c r="H39" s="152" t="s">
        <v>191</v>
      </c>
      <c r="I39" s="153">
        <v>172.04</v>
      </c>
      <c r="J39" s="103"/>
    </row>
    <row r="40" spans="1:10" ht="14.25" customHeight="1">
      <c r="A40" s="131" t="s">
        <v>47</v>
      </c>
      <c r="B40" s="149">
        <v>90</v>
      </c>
      <c r="C40" s="150">
        <v>4488</v>
      </c>
      <c r="D40" s="149">
        <v>25</v>
      </c>
      <c r="E40" s="151">
        <v>1246</v>
      </c>
      <c r="F40" s="149">
        <v>115</v>
      </c>
      <c r="G40" s="151">
        <v>5734</v>
      </c>
      <c r="H40" s="152" t="s">
        <v>192</v>
      </c>
      <c r="I40" s="153">
        <v>200.5</v>
      </c>
      <c r="J40" s="103"/>
    </row>
    <row r="41" spans="1:10" ht="14.25" customHeight="1">
      <c r="A41" s="131" t="s">
        <v>68</v>
      </c>
      <c r="B41" s="149">
        <v>5</v>
      </c>
      <c r="C41" s="150">
        <v>35</v>
      </c>
      <c r="D41" s="149">
        <v>0</v>
      </c>
      <c r="E41" s="151">
        <v>0</v>
      </c>
      <c r="F41" s="149">
        <v>5</v>
      </c>
      <c r="G41" s="151">
        <v>35</v>
      </c>
      <c r="H41" s="152">
        <v>17500</v>
      </c>
      <c r="I41" s="153">
        <v>500</v>
      </c>
      <c r="J41" s="103"/>
    </row>
    <row r="42" spans="1:10" ht="14.25" customHeight="1">
      <c r="A42" s="131" t="s">
        <v>193</v>
      </c>
      <c r="B42" s="149">
        <v>5</v>
      </c>
      <c r="C42" s="150">
        <v>250</v>
      </c>
      <c r="D42" s="149">
        <v>0</v>
      </c>
      <c r="E42" s="151">
        <v>0</v>
      </c>
      <c r="F42" s="149">
        <v>5</v>
      </c>
      <c r="G42" s="151">
        <v>250</v>
      </c>
      <c r="H42" s="152">
        <v>68750</v>
      </c>
      <c r="I42" s="153">
        <v>275</v>
      </c>
      <c r="J42" s="103"/>
    </row>
    <row r="43" spans="1:10" ht="14.25" customHeight="1">
      <c r="A43" s="131" t="s">
        <v>194</v>
      </c>
      <c r="B43" s="148"/>
      <c r="C43" s="150">
        <v>0</v>
      </c>
      <c r="D43" s="149">
        <v>8</v>
      </c>
      <c r="E43" s="151">
        <v>399</v>
      </c>
      <c r="F43" s="149">
        <v>8</v>
      </c>
      <c r="G43" s="151">
        <v>399</v>
      </c>
      <c r="H43" s="152" t="s">
        <v>195</v>
      </c>
      <c r="I43" s="153">
        <v>264.34</v>
      </c>
      <c r="J43" s="103"/>
    </row>
    <row r="44" spans="1:10" ht="14.25" customHeight="1">
      <c r="A44" s="131" t="s">
        <v>50</v>
      </c>
      <c r="B44" s="148"/>
      <c r="C44" s="150">
        <v>0</v>
      </c>
      <c r="D44" s="149">
        <v>79</v>
      </c>
      <c r="E44" s="151">
        <v>3942.4</v>
      </c>
      <c r="F44" s="149">
        <v>79</v>
      </c>
      <c r="G44" s="151">
        <v>3942.4</v>
      </c>
      <c r="H44" s="152" t="s">
        <v>196</v>
      </c>
      <c r="I44" s="153">
        <v>187.83</v>
      </c>
      <c r="J44" s="103"/>
    </row>
    <row r="45" spans="1:10" ht="14.25" customHeight="1">
      <c r="A45" s="131" t="s">
        <v>51</v>
      </c>
      <c r="B45" s="149">
        <v>10</v>
      </c>
      <c r="C45" s="150">
        <v>498.5</v>
      </c>
      <c r="D45" s="149">
        <v>13</v>
      </c>
      <c r="E45" s="151">
        <v>648.2</v>
      </c>
      <c r="F45" s="149">
        <v>23</v>
      </c>
      <c r="G45" s="151">
        <v>1146.7</v>
      </c>
      <c r="H45" s="152" t="s">
        <v>197</v>
      </c>
      <c r="I45" s="153">
        <v>215.17</v>
      </c>
      <c r="J45" s="103"/>
    </row>
    <row r="46" spans="1:10" ht="14.25" customHeight="1">
      <c r="A46" s="131" t="s">
        <v>198</v>
      </c>
      <c r="B46" s="148"/>
      <c r="C46" s="150">
        <v>0</v>
      </c>
      <c r="D46" s="149">
        <v>121</v>
      </c>
      <c r="E46" s="151">
        <v>6039.8</v>
      </c>
      <c r="F46" s="149">
        <v>121</v>
      </c>
      <c r="G46" s="151">
        <v>6039.8</v>
      </c>
      <c r="H46" s="152" t="s">
        <v>199</v>
      </c>
      <c r="I46" s="153">
        <v>201.58</v>
      </c>
      <c r="J46" s="103"/>
    </row>
    <row r="47" spans="1:10" ht="14.25" customHeight="1">
      <c r="A47" s="131" t="s">
        <v>200</v>
      </c>
      <c r="B47" s="148"/>
      <c r="C47" s="150">
        <v>0</v>
      </c>
      <c r="D47" s="149">
        <v>5</v>
      </c>
      <c r="E47" s="151">
        <v>249.5</v>
      </c>
      <c r="F47" s="149">
        <v>5</v>
      </c>
      <c r="G47" s="151">
        <v>249.5</v>
      </c>
      <c r="H47" s="152">
        <v>47654.5</v>
      </c>
      <c r="I47" s="153">
        <v>191</v>
      </c>
      <c r="J47" s="103"/>
    </row>
    <row r="48" spans="1:10" ht="14.25" customHeight="1">
      <c r="A48" s="131" t="s">
        <v>53</v>
      </c>
      <c r="B48" s="149">
        <f>71+60+66+66+66</f>
        <v>329</v>
      </c>
      <c r="C48" s="150">
        <f>3542.5+2991+3291+3291+3291</f>
        <v>16406.5</v>
      </c>
      <c r="D48" s="149">
        <v>20</v>
      </c>
      <c r="E48" s="151">
        <v>968</v>
      </c>
      <c r="F48" s="149">
        <f>91+60+66+66+66</f>
        <v>349</v>
      </c>
      <c r="G48" s="151">
        <f>4510.5+2991+3291+3291+3291</f>
        <v>17374.5</v>
      </c>
      <c r="H48" s="152">
        <f>750976.5+661509.5+427830+427830+427830</f>
        <v>2695976</v>
      </c>
      <c r="I48" s="153">
        <f>H48/G48</f>
        <v>155.16855161299605</v>
      </c>
      <c r="J48" s="103"/>
    </row>
    <row r="49" spans="1:10" ht="14.25" customHeight="1">
      <c r="A49" s="131" t="s">
        <v>201</v>
      </c>
      <c r="B49" s="149">
        <v>10</v>
      </c>
      <c r="C49" s="150">
        <v>498.5</v>
      </c>
      <c r="D49" s="149">
        <v>5</v>
      </c>
      <c r="E49" s="151">
        <v>249.2</v>
      </c>
      <c r="F49" s="149">
        <v>15</v>
      </c>
      <c r="G49" s="151">
        <v>747.7</v>
      </c>
      <c r="H49" s="152" t="s">
        <v>202</v>
      </c>
      <c r="I49" s="153">
        <v>213.66</v>
      </c>
      <c r="J49" s="103"/>
    </row>
    <row r="50" spans="1:10" ht="14.25" customHeight="1">
      <c r="A50" s="131" t="s">
        <v>54</v>
      </c>
      <c r="B50" s="148"/>
      <c r="C50" s="150">
        <v>0</v>
      </c>
      <c r="D50" s="149">
        <v>58</v>
      </c>
      <c r="E50" s="151">
        <v>2892.8</v>
      </c>
      <c r="F50" s="149">
        <v>58</v>
      </c>
      <c r="G50" s="151">
        <v>2892.8</v>
      </c>
      <c r="H50" s="152" t="s">
        <v>203</v>
      </c>
      <c r="I50" s="153">
        <v>249.78</v>
      </c>
      <c r="J50" s="103"/>
    </row>
    <row r="51" spans="1:10" ht="14.25" customHeight="1">
      <c r="A51" s="131" t="s">
        <v>71</v>
      </c>
      <c r="B51" s="149">
        <v>20</v>
      </c>
      <c r="C51" s="150">
        <v>997</v>
      </c>
      <c r="D51" s="149">
        <v>0</v>
      </c>
      <c r="E51" s="151">
        <v>0</v>
      </c>
      <c r="F51" s="149">
        <v>20</v>
      </c>
      <c r="G51" s="151">
        <v>997</v>
      </c>
      <c r="H51" s="152" t="s">
        <v>204</v>
      </c>
      <c r="I51" s="153">
        <v>275.01</v>
      </c>
      <c r="J51" s="103"/>
    </row>
    <row r="52" spans="1:10" ht="14.25" customHeight="1">
      <c r="A52" s="131" t="s">
        <v>57</v>
      </c>
      <c r="B52" s="149">
        <v>5</v>
      </c>
      <c r="C52" s="150">
        <v>248.5</v>
      </c>
      <c r="D52" s="149">
        <v>0</v>
      </c>
      <c r="E52" s="151">
        <v>0</v>
      </c>
      <c r="F52" s="149">
        <v>5</v>
      </c>
      <c r="G52" s="151">
        <v>248.5</v>
      </c>
      <c r="H52" s="152">
        <v>68337.5</v>
      </c>
      <c r="I52" s="153">
        <v>275</v>
      </c>
      <c r="J52" s="103"/>
    </row>
    <row r="53" spans="1:10" ht="14.25" customHeight="1">
      <c r="A53" s="131" t="s">
        <v>19</v>
      </c>
      <c r="B53" s="149">
        <v>3130</v>
      </c>
      <c r="C53" s="150" t="s">
        <v>205</v>
      </c>
      <c r="D53" s="149">
        <v>738</v>
      </c>
      <c r="E53" s="151">
        <v>36719.3</v>
      </c>
      <c r="F53" s="149">
        <v>3868</v>
      </c>
      <c r="G53" s="151" t="s">
        <v>206</v>
      </c>
      <c r="H53" s="152" t="s">
        <v>207</v>
      </c>
      <c r="I53" s="153">
        <v>185.29</v>
      </c>
      <c r="J53" s="103"/>
    </row>
    <row r="54" spans="1:10" ht="14.25" customHeight="1">
      <c r="A54" s="142" t="s">
        <v>62</v>
      </c>
      <c r="B54" s="143"/>
      <c r="C54" s="144"/>
      <c r="D54" s="143"/>
      <c r="E54" s="144"/>
      <c r="F54" s="143"/>
      <c r="G54" s="145"/>
      <c r="H54" s="139"/>
      <c r="I54" s="146"/>
      <c r="J54" s="103"/>
    </row>
    <row r="55" spans="1:10" ht="14.25" customHeight="1">
      <c r="A55" s="142" t="s">
        <v>63</v>
      </c>
      <c r="B55" s="143"/>
      <c r="C55" s="144"/>
      <c r="D55" s="143"/>
      <c r="E55" s="144"/>
      <c r="F55" s="143"/>
      <c r="G55" s="146" t="s">
        <v>64</v>
      </c>
      <c r="H55" s="139"/>
      <c r="I55" s="147"/>
      <c r="J55" s="103"/>
    </row>
    <row r="56" spans="1:10" ht="14.25" customHeight="1">
      <c r="A56" s="142" t="s">
        <v>157</v>
      </c>
      <c r="B56" s="143"/>
      <c r="C56" s="144"/>
      <c r="D56" s="143"/>
      <c r="E56" s="144"/>
      <c r="F56" s="143"/>
      <c r="G56" s="145"/>
      <c r="H56" s="139" t="s">
        <v>66</v>
      </c>
      <c r="I56" s="146"/>
      <c r="J56" s="103"/>
    </row>
    <row r="57" spans="1:10" ht="14.25" customHeight="1">
      <c r="A57" s="142" t="s">
        <v>158</v>
      </c>
      <c r="B57" s="143"/>
      <c r="C57" s="144"/>
      <c r="D57" s="143"/>
      <c r="E57" s="144"/>
      <c r="F57" s="143"/>
      <c r="G57" s="145"/>
      <c r="H57" s="139"/>
      <c r="I57" s="146"/>
      <c r="J57" s="103"/>
    </row>
    <row r="58" spans="1:10" ht="14.25" customHeight="1">
      <c r="A58" s="142" t="s">
        <v>159</v>
      </c>
      <c r="B58" s="143"/>
      <c r="C58" s="144"/>
      <c r="D58" s="143"/>
      <c r="E58" s="144"/>
      <c r="F58" s="143"/>
      <c r="G58" s="145"/>
      <c r="H58" s="139"/>
      <c r="I58" s="146"/>
      <c r="J58" s="103"/>
    </row>
  </sheetData>
  <sheetProtection/>
  <printOptions/>
  <pageMargins left="0.6" right="0.6" top="0.75" bottom="0.5" header="0.3" footer="0.3"/>
  <pageSetup orientation="portrait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8">
      <selection activeCell="A1" sqref="A1"/>
    </sheetView>
  </sheetViews>
  <sheetFormatPr defaultColWidth="9.140625" defaultRowHeight="15"/>
  <cols>
    <col min="1" max="1" width="33.28125" style="20" customWidth="1"/>
    <col min="2" max="2" width="7.00390625" style="20" customWidth="1"/>
    <col min="3" max="3" width="10.57421875" style="20" customWidth="1"/>
    <col min="4" max="4" width="7.140625" style="20" customWidth="1"/>
    <col min="5" max="5" width="10.00390625" style="20" customWidth="1"/>
    <col min="6" max="6" width="7.8515625" style="20" customWidth="1"/>
    <col min="7" max="7" width="10.57421875" style="20" customWidth="1"/>
    <col min="8" max="8" width="13.421875" style="20" customWidth="1"/>
    <col min="9" max="9" width="9.140625" style="20" customWidth="1"/>
    <col min="10" max="16384" width="9.140625" style="20" customWidth="1"/>
  </cols>
  <sheetData>
    <row r="1" spans="1:10" ht="15">
      <c r="A1" s="105" t="s">
        <v>128</v>
      </c>
      <c r="B1" s="106"/>
      <c r="C1" s="107"/>
      <c r="D1" s="106"/>
      <c r="E1" s="107"/>
      <c r="F1" s="106"/>
      <c r="G1" s="108"/>
      <c r="H1" s="109"/>
      <c r="I1" s="110"/>
      <c r="J1" s="103"/>
    </row>
    <row r="2" spans="1:10" ht="15">
      <c r="A2" s="111" t="s">
        <v>156</v>
      </c>
      <c r="B2" s="106"/>
      <c r="C2" s="107"/>
      <c r="D2" s="106"/>
      <c r="E2" s="107"/>
      <c r="F2" s="106"/>
      <c r="G2" s="108"/>
      <c r="H2" s="109"/>
      <c r="I2" s="110"/>
      <c r="J2" s="103"/>
    </row>
    <row r="3" spans="1:10" ht="15">
      <c r="A3" s="105" t="s">
        <v>58</v>
      </c>
      <c r="B3" s="106"/>
      <c r="C3" s="107"/>
      <c r="D3" s="106"/>
      <c r="E3" s="107"/>
      <c r="F3" s="106"/>
      <c r="G3" s="108"/>
      <c r="H3" s="109"/>
      <c r="I3" s="110"/>
      <c r="J3" s="103"/>
    </row>
    <row r="4" spans="1:10" ht="15">
      <c r="A4" s="105" t="s">
        <v>8</v>
      </c>
      <c r="B4" s="106"/>
      <c r="C4" s="107"/>
      <c r="D4" s="106"/>
      <c r="E4" s="107"/>
      <c r="F4" s="106"/>
      <c r="G4" s="108"/>
      <c r="H4" s="109"/>
      <c r="I4" s="110"/>
      <c r="J4" s="103"/>
    </row>
    <row r="5" spans="1:10" ht="15">
      <c r="A5" s="105" t="s">
        <v>9</v>
      </c>
      <c r="B5" s="106"/>
      <c r="C5" s="107"/>
      <c r="D5" s="106"/>
      <c r="E5" s="107"/>
      <c r="F5" s="106"/>
      <c r="G5" s="108"/>
      <c r="H5" s="109"/>
      <c r="I5" s="110"/>
      <c r="J5" s="103"/>
    </row>
    <row r="6" spans="1:10" ht="15">
      <c r="A6" s="105" t="s">
        <v>59</v>
      </c>
      <c r="B6" s="106"/>
      <c r="C6" s="107"/>
      <c r="D6" s="106"/>
      <c r="E6" s="107"/>
      <c r="F6" s="106"/>
      <c r="G6" s="108"/>
      <c r="H6" s="109"/>
      <c r="I6" s="110"/>
      <c r="J6" s="103"/>
    </row>
    <row r="7" spans="1:10" ht="15">
      <c r="A7" s="112" t="s">
        <v>60</v>
      </c>
      <c r="B7" s="106"/>
      <c r="C7" s="107"/>
      <c r="D7" s="106"/>
      <c r="E7" s="113" t="s">
        <v>61</v>
      </c>
      <c r="F7" s="106"/>
      <c r="G7" s="108"/>
      <c r="H7" s="109"/>
      <c r="I7" s="110"/>
      <c r="J7" s="103"/>
    </row>
    <row r="8" spans="1:10" ht="15">
      <c r="A8" s="114" t="s">
        <v>129</v>
      </c>
      <c r="B8" s="115"/>
      <c r="C8" s="116"/>
      <c r="D8" s="115"/>
      <c r="E8" s="116"/>
      <c r="F8" s="115"/>
      <c r="G8" s="117"/>
      <c r="H8" s="118"/>
      <c r="I8" s="119"/>
      <c r="J8" s="103"/>
    </row>
    <row r="9" spans="1:10" ht="15">
      <c r="A9" s="114"/>
      <c r="B9" s="115"/>
      <c r="C9" s="116" t="s">
        <v>130</v>
      </c>
      <c r="D9" s="115"/>
      <c r="E9" s="116"/>
      <c r="F9" s="115"/>
      <c r="G9" s="117"/>
      <c r="H9" s="118"/>
      <c r="I9" s="119"/>
      <c r="J9" s="103"/>
    </row>
    <row r="10" spans="1:10" ht="15">
      <c r="A10" s="112" t="s">
        <v>82</v>
      </c>
      <c r="B10" s="115"/>
      <c r="C10" s="116" t="s">
        <v>83</v>
      </c>
      <c r="D10" s="115"/>
      <c r="E10" s="116" t="s">
        <v>34</v>
      </c>
      <c r="F10" s="115"/>
      <c r="G10" s="117" t="s">
        <v>84</v>
      </c>
      <c r="H10" s="109" t="s">
        <v>35</v>
      </c>
      <c r="I10" s="120" t="s">
        <v>85</v>
      </c>
      <c r="J10" s="103"/>
    </row>
    <row r="11" spans="1:10" ht="15">
      <c r="A11" s="112" t="s">
        <v>86</v>
      </c>
      <c r="B11" s="121" t="s">
        <v>6</v>
      </c>
      <c r="C11" s="117" t="s">
        <v>87</v>
      </c>
      <c r="D11" s="115" t="s">
        <v>6</v>
      </c>
      <c r="E11" s="116" t="s">
        <v>87</v>
      </c>
      <c r="F11" s="115" t="s">
        <v>6</v>
      </c>
      <c r="G11" s="117" t="s">
        <v>87</v>
      </c>
      <c r="H11" s="118" t="s">
        <v>88</v>
      </c>
      <c r="I11" s="119"/>
      <c r="J11" s="103"/>
    </row>
    <row r="12" spans="1:10" ht="16.5">
      <c r="A12" s="105" t="s">
        <v>75</v>
      </c>
      <c r="B12" s="122"/>
      <c r="C12" s="108"/>
      <c r="D12" s="123"/>
      <c r="E12" s="113"/>
      <c r="F12" s="106">
        <f>B12+D12</f>
        <v>0</v>
      </c>
      <c r="G12" s="108">
        <f>C12+E12</f>
        <v>0</v>
      </c>
      <c r="H12" s="124"/>
      <c r="I12" s="125"/>
      <c r="J12" s="103"/>
    </row>
    <row r="13" spans="1:10" ht="16.5">
      <c r="A13" s="105" t="s">
        <v>19</v>
      </c>
      <c r="B13" s="122">
        <f>SUM(B12)</f>
        <v>0</v>
      </c>
      <c r="C13" s="108">
        <f>SUM(C12)</f>
        <v>0</v>
      </c>
      <c r="D13" s="122">
        <f>SUM(D12)</f>
        <v>0</v>
      </c>
      <c r="E13" s="108">
        <f>SUM(E12)</f>
        <v>0</v>
      </c>
      <c r="F13" s="106">
        <f>B13+D13</f>
        <v>0</v>
      </c>
      <c r="G13" s="108">
        <f>C13+E13</f>
        <v>0</v>
      </c>
      <c r="H13" s="124"/>
      <c r="I13" s="125"/>
      <c r="J13" s="103"/>
    </row>
    <row r="14" spans="1:10" ht="15">
      <c r="A14" s="112"/>
      <c r="B14" s="121"/>
      <c r="C14" s="117"/>
      <c r="D14" s="115"/>
      <c r="E14" s="116"/>
      <c r="F14" s="115"/>
      <c r="G14" s="117"/>
      <c r="H14" s="118"/>
      <c r="I14" s="119"/>
      <c r="J14" s="103"/>
    </row>
    <row r="15" spans="1:10" ht="16.5">
      <c r="A15" s="126" t="s">
        <v>89</v>
      </c>
      <c r="B15" s="127" t="s">
        <v>6</v>
      </c>
      <c r="C15" s="128" t="s">
        <v>87</v>
      </c>
      <c r="D15" s="129" t="s">
        <v>6</v>
      </c>
      <c r="E15" s="130" t="s">
        <v>87</v>
      </c>
      <c r="F15" s="129" t="s">
        <v>6</v>
      </c>
      <c r="G15" s="128" t="s">
        <v>87</v>
      </c>
      <c r="H15" s="124" t="s">
        <v>35</v>
      </c>
      <c r="I15" s="120" t="s">
        <v>85</v>
      </c>
      <c r="J15" s="103"/>
    </row>
    <row r="16" spans="1:10" ht="15">
      <c r="A16" s="131" t="s">
        <v>36</v>
      </c>
      <c r="B16" s="132">
        <v>10</v>
      </c>
      <c r="C16" s="133">
        <v>498.5</v>
      </c>
      <c r="D16" s="132">
        <v>0</v>
      </c>
      <c r="E16" s="133">
        <v>0</v>
      </c>
      <c r="F16" s="132">
        <v>10</v>
      </c>
      <c r="G16" s="133">
        <v>498.5</v>
      </c>
      <c r="H16" s="134" t="s">
        <v>131</v>
      </c>
      <c r="I16" s="134">
        <v>205</v>
      </c>
      <c r="J16" s="103"/>
    </row>
    <row r="17" spans="1:10" ht="15">
      <c r="A17" s="131" t="s">
        <v>132</v>
      </c>
      <c r="B17" s="132">
        <v>65</v>
      </c>
      <c r="C17" s="133">
        <v>3240.5</v>
      </c>
      <c r="D17" s="132">
        <v>10</v>
      </c>
      <c r="E17" s="133">
        <v>499.2</v>
      </c>
      <c r="F17" s="132">
        <v>75</v>
      </c>
      <c r="G17" s="133">
        <v>3739.7</v>
      </c>
      <c r="H17" s="134" t="s">
        <v>133</v>
      </c>
      <c r="I17" s="134">
        <v>248.67</v>
      </c>
      <c r="J17" s="103"/>
    </row>
    <row r="18" spans="1:10" ht="15">
      <c r="A18" s="131" t="s">
        <v>134</v>
      </c>
      <c r="B18" s="132">
        <v>10</v>
      </c>
      <c r="C18" s="133">
        <v>498.5</v>
      </c>
      <c r="D18" s="132">
        <v>0</v>
      </c>
      <c r="E18" s="133">
        <v>0</v>
      </c>
      <c r="F18" s="132">
        <v>10</v>
      </c>
      <c r="G18" s="133">
        <v>498.5</v>
      </c>
      <c r="H18" s="134" t="s">
        <v>135</v>
      </c>
      <c r="I18" s="134">
        <v>293</v>
      </c>
      <c r="J18" s="103"/>
    </row>
    <row r="19" spans="1:10" ht="15">
      <c r="A19" s="131" t="s">
        <v>136</v>
      </c>
      <c r="B19" s="132">
        <v>10</v>
      </c>
      <c r="C19" s="133">
        <v>498.5</v>
      </c>
      <c r="D19" s="132">
        <v>0</v>
      </c>
      <c r="E19" s="133">
        <v>0</v>
      </c>
      <c r="F19" s="132">
        <v>10</v>
      </c>
      <c r="G19" s="133">
        <v>498.5</v>
      </c>
      <c r="H19" s="134" t="s">
        <v>137</v>
      </c>
      <c r="I19" s="134">
        <v>238</v>
      </c>
      <c r="J19" s="103"/>
    </row>
    <row r="20" spans="1:10" ht="15">
      <c r="A20" s="131" t="s">
        <v>74</v>
      </c>
      <c r="B20" s="132">
        <v>50</v>
      </c>
      <c r="C20" s="133">
        <v>2492.5</v>
      </c>
      <c r="D20" s="132">
        <v>0</v>
      </c>
      <c r="E20" s="133">
        <v>0</v>
      </c>
      <c r="F20" s="132">
        <v>50</v>
      </c>
      <c r="G20" s="133">
        <v>2492.5</v>
      </c>
      <c r="H20" s="134" t="s">
        <v>138</v>
      </c>
      <c r="I20" s="134">
        <v>203.4</v>
      </c>
      <c r="J20" s="103"/>
    </row>
    <row r="21" spans="1:10" ht="15">
      <c r="A21" s="131" t="s">
        <v>39</v>
      </c>
      <c r="B21" s="132">
        <v>30</v>
      </c>
      <c r="C21" s="133">
        <v>1495.5</v>
      </c>
      <c r="D21" s="132">
        <v>0</v>
      </c>
      <c r="E21" s="133">
        <v>0</v>
      </c>
      <c r="F21" s="132">
        <v>30</v>
      </c>
      <c r="G21" s="133">
        <v>1495.5</v>
      </c>
      <c r="H21" s="134" t="s">
        <v>139</v>
      </c>
      <c r="I21" s="134">
        <v>294.67</v>
      </c>
      <c r="J21" s="103"/>
    </row>
    <row r="22" spans="1:10" ht="15">
      <c r="A22" s="131" t="s">
        <v>42</v>
      </c>
      <c r="B22" s="104"/>
      <c r="C22" s="133">
        <v>0</v>
      </c>
      <c r="D22" s="132">
        <v>20</v>
      </c>
      <c r="E22" s="133">
        <v>998.4</v>
      </c>
      <c r="F22" s="132">
        <v>20</v>
      </c>
      <c r="G22" s="133">
        <v>998.4</v>
      </c>
      <c r="H22" s="134" t="s">
        <v>140</v>
      </c>
      <c r="I22" s="134">
        <v>205</v>
      </c>
      <c r="J22" s="103"/>
    </row>
    <row r="23" spans="1:10" ht="15">
      <c r="A23" s="131" t="s">
        <v>43</v>
      </c>
      <c r="B23" s="132">
        <v>90</v>
      </c>
      <c r="C23" s="133">
        <v>4486.5</v>
      </c>
      <c r="D23" s="132">
        <v>50</v>
      </c>
      <c r="E23" s="133">
        <v>2496</v>
      </c>
      <c r="F23" s="132">
        <v>140</v>
      </c>
      <c r="G23" s="133">
        <v>6982.5</v>
      </c>
      <c r="H23" s="134" t="s">
        <v>141</v>
      </c>
      <c r="I23" s="134">
        <v>214.14</v>
      </c>
      <c r="J23" s="103"/>
    </row>
    <row r="24" spans="1:10" ht="15">
      <c r="A24" s="131" t="s">
        <v>45</v>
      </c>
      <c r="B24" s="132">
        <v>20</v>
      </c>
      <c r="C24" s="133">
        <v>997</v>
      </c>
      <c r="D24" s="132">
        <v>15</v>
      </c>
      <c r="E24" s="133">
        <v>748.7</v>
      </c>
      <c r="F24" s="132">
        <v>35</v>
      </c>
      <c r="G24" s="133">
        <v>1745.7</v>
      </c>
      <c r="H24" s="134" t="s">
        <v>142</v>
      </c>
      <c r="I24" s="134">
        <v>223.44</v>
      </c>
      <c r="J24" s="103"/>
    </row>
    <row r="25" spans="1:10" ht="15">
      <c r="A25" s="131" t="s">
        <v>55</v>
      </c>
      <c r="B25" s="132">
        <v>20</v>
      </c>
      <c r="C25" s="133">
        <v>997</v>
      </c>
      <c r="D25" s="132">
        <v>16</v>
      </c>
      <c r="E25" s="133">
        <v>798.2</v>
      </c>
      <c r="F25" s="132">
        <v>36</v>
      </c>
      <c r="G25" s="133">
        <v>1795.2</v>
      </c>
      <c r="H25" s="134" t="s">
        <v>143</v>
      </c>
      <c r="I25" s="134">
        <v>249.67</v>
      </c>
      <c r="J25" s="103"/>
    </row>
    <row r="26" spans="1:10" ht="15">
      <c r="A26" s="131" t="s">
        <v>46</v>
      </c>
      <c r="B26" s="132">
        <v>10</v>
      </c>
      <c r="C26" s="133">
        <v>498.5</v>
      </c>
      <c r="D26" s="132">
        <v>0</v>
      </c>
      <c r="E26" s="133">
        <v>0</v>
      </c>
      <c r="F26" s="132">
        <v>10</v>
      </c>
      <c r="G26" s="133">
        <v>498.5</v>
      </c>
      <c r="H26" s="134" t="s">
        <v>144</v>
      </c>
      <c r="I26" s="134">
        <v>219</v>
      </c>
      <c r="J26" s="103"/>
    </row>
    <row r="27" spans="1:10" ht="15">
      <c r="A27" s="131" t="s">
        <v>47</v>
      </c>
      <c r="B27" s="132">
        <v>10</v>
      </c>
      <c r="C27" s="133">
        <v>498.5</v>
      </c>
      <c r="D27" s="132">
        <v>5</v>
      </c>
      <c r="E27" s="133">
        <v>249.5</v>
      </c>
      <c r="F27" s="132">
        <v>15</v>
      </c>
      <c r="G27" s="133">
        <v>748</v>
      </c>
      <c r="H27" s="134" t="s">
        <v>145</v>
      </c>
      <c r="I27" s="134">
        <v>222.01</v>
      </c>
      <c r="J27" s="103"/>
    </row>
    <row r="28" spans="1:10" ht="15">
      <c r="A28" s="135" t="s">
        <v>50</v>
      </c>
      <c r="B28" s="136">
        <v>3</v>
      </c>
      <c r="C28" s="137">
        <v>150</v>
      </c>
      <c r="D28" s="136">
        <v>21</v>
      </c>
      <c r="E28" s="137">
        <v>1047.7</v>
      </c>
      <c r="F28" s="136">
        <v>24</v>
      </c>
      <c r="G28" s="138">
        <v>1197.7</v>
      </c>
      <c r="H28" s="139" t="s">
        <v>146</v>
      </c>
      <c r="I28" s="140">
        <v>264.62</v>
      </c>
      <c r="J28" s="103"/>
    </row>
    <row r="29" spans="1:10" ht="15">
      <c r="A29" s="131" t="s">
        <v>70</v>
      </c>
      <c r="B29" s="132">
        <v>10</v>
      </c>
      <c r="C29" s="133">
        <v>498.5</v>
      </c>
      <c r="D29" s="132">
        <v>0</v>
      </c>
      <c r="E29" s="133">
        <v>0</v>
      </c>
      <c r="F29" s="132">
        <v>10</v>
      </c>
      <c r="G29" s="133">
        <v>498.5</v>
      </c>
      <c r="H29" s="134" t="s">
        <v>147</v>
      </c>
      <c r="I29" s="134">
        <v>218</v>
      </c>
      <c r="J29" s="103"/>
    </row>
    <row r="30" spans="1:10" ht="15">
      <c r="A30" s="131" t="s">
        <v>51</v>
      </c>
      <c r="B30" s="132"/>
      <c r="C30" s="133">
        <v>0</v>
      </c>
      <c r="D30" s="132">
        <v>5</v>
      </c>
      <c r="E30" s="133">
        <v>249.5</v>
      </c>
      <c r="F30" s="132">
        <v>5</v>
      </c>
      <c r="G30" s="133">
        <v>249.5</v>
      </c>
      <c r="H30" s="134">
        <v>58882</v>
      </c>
      <c r="I30" s="134">
        <v>236</v>
      </c>
      <c r="J30" s="103"/>
    </row>
    <row r="31" spans="1:10" ht="15">
      <c r="A31" s="131" t="s">
        <v>52</v>
      </c>
      <c r="B31" s="104">
        <v>50</v>
      </c>
      <c r="C31" s="133">
        <v>2492.5</v>
      </c>
      <c r="D31" s="132">
        <v>20</v>
      </c>
      <c r="E31" s="133">
        <v>998.4</v>
      </c>
      <c r="F31" s="132">
        <v>70</v>
      </c>
      <c r="G31" s="133">
        <v>3490.9</v>
      </c>
      <c r="H31" s="134" t="s">
        <v>148</v>
      </c>
      <c r="I31" s="134">
        <v>222.01</v>
      </c>
      <c r="J31" s="103"/>
    </row>
    <row r="32" spans="1:10" ht="15">
      <c r="A32" s="131" t="s">
        <v>149</v>
      </c>
      <c r="B32" s="132">
        <v>20</v>
      </c>
      <c r="C32" s="133">
        <v>997</v>
      </c>
      <c r="D32" s="132">
        <v>0</v>
      </c>
      <c r="E32" s="133">
        <v>0</v>
      </c>
      <c r="F32" s="132">
        <v>20</v>
      </c>
      <c r="G32" s="133">
        <v>997</v>
      </c>
      <c r="H32" s="134" t="s">
        <v>150</v>
      </c>
      <c r="I32" s="134">
        <v>219</v>
      </c>
      <c r="J32" s="103"/>
    </row>
    <row r="33" spans="1:10" ht="15">
      <c r="A33" s="131" t="s">
        <v>54</v>
      </c>
      <c r="B33" s="132"/>
      <c r="C33" s="133">
        <v>0</v>
      </c>
      <c r="D33" s="132">
        <v>20</v>
      </c>
      <c r="E33" s="133">
        <v>997.6</v>
      </c>
      <c r="F33" s="132">
        <v>20</v>
      </c>
      <c r="G33" s="133">
        <v>997.6</v>
      </c>
      <c r="H33" s="134" t="s">
        <v>151</v>
      </c>
      <c r="I33" s="134">
        <v>250.99</v>
      </c>
      <c r="J33" s="103"/>
    </row>
    <row r="34" spans="1:10" ht="15">
      <c r="A34" s="135" t="s">
        <v>152</v>
      </c>
      <c r="B34" s="141">
        <v>10</v>
      </c>
      <c r="C34" s="138">
        <v>498.5</v>
      </c>
      <c r="D34" s="141">
        <v>0</v>
      </c>
      <c r="E34" s="137">
        <v>0</v>
      </c>
      <c r="F34" s="136">
        <v>10</v>
      </c>
      <c r="G34" s="138">
        <v>498.5</v>
      </c>
      <c r="H34" s="139" t="s">
        <v>153</v>
      </c>
      <c r="I34" s="140">
        <v>239</v>
      </c>
      <c r="J34" s="103"/>
    </row>
    <row r="35" spans="1:10" ht="15">
      <c r="A35" s="131" t="s">
        <v>71</v>
      </c>
      <c r="B35" s="104"/>
      <c r="C35" s="133">
        <v>0</v>
      </c>
      <c r="D35" s="132">
        <v>10</v>
      </c>
      <c r="E35" s="133">
        <v>499.2</v>
      </c>
      <c r="F35" s="132">
        <v>10</v>
      </c>
      <c r="G35" s="133">
        <v>499.2</v>
      </c>
      <c r="H35" s="134" t="s">
        <v>154</v>
      </c>
      <c r="I35" s="134">
        <v>260</v>
      </c>
      <c r="J35" s="103"/>
    </row>
    <row r="36" spans="1:10" ht="15">
      <c r="A36" s="131" t="s">
        <v>19</v>
      </c>
      <c r="B36" s="132">
        <v>418</v>
      </c>
      <c r="C36" s="133">
        <v>20838</v>
      </c>
      <c r="D36" s="132">
        <v>192</v>
      </c>
      <c r="E36" s="133">
        <v>9582.4</v>
      </c>
      <c r="F36" s="132">
        <v>610</v>
      </c>
      <c r="G36" s="133">
        <v>30420.4</v>
      </c>
      <c r="H36" s="134" t="s">
        <v>155</v>
      </c>
      <c r="I36" s="134">
        <v>231.26</v>
      </c>
      <c r="J36" s="103"/>
    </row>
    <row r="37" spans="1:10" ht="15">
      <c r="A37" s="131"/>
      <c r="B37" s="132"/>
      <c r="C37" s="133"/>
      <c r="D37" s="132"/>
      <c r="E37" s="133"/>
      <c r="F37" s="132"/>
      <c r="G37" s="133"/>
      <c r="H37" s="134"/>
      <c r="I37" s="134"/>
      <c r="J37" s="103"/>
    </row>
    <row r="38" spans="1:10" ht="15">
      <c r="A38" s="142" t="s">
        <v>62</v>
      </c>
      <c r="B38" s="143"/>
      <c r="C38" s="144"/>
      <c r="D38" s="143"/>
      <c r="E38" s="144"/>
      <c r="F38" s="143"/>
      <c r="G38" s="145"/>
      <c r="H38" s="139"/>
      <c r="I38" s="146"/>
      <c r="J38" s="103"/>
    </row>
    <row r="39" spans="1:10" ht="15">
      <c r="A39" s="142"/>
      <c r="B39" s="143"/>
      <c r="C39" s="144"/>
      <c r="D39" s="143"/>
      <c r="E39" s="144"/>
      <c r="F39" s="143"/>
      <c r="G39" s="145"/>
      <c r="H39" s="139"/>
      <c r="I39" s="146"/>
      <c r="J39" s="103"/>
    </row>
    <row r="40" spans="1:10" ht="15">
      <c r="A40" s="142" t="s">
        <v>63</v>
      </c>
      <c r="B40" s="143"/>
      <c r="C40" s="144"/>
      <c r="D40" s="143"/>
      <c r="E40" s="144"/>
      <c r="F40" s="143"/>
      <c r="G40" s="146" t="s">
        <v>64</v>
      </c>
      <c r="H40" s="139"/>
      <c r="I40" s="147"/>
      <c r="J40" s="103"/>
    </row>
    <row r="41" spans="6:10" ht="15">
      <c r="F41" s="143"/>
      <c r="G41" s="145"/>
      <c r="H41" s="139" t="s">
        <v>66</v>
      </c>
      <c r="I41" s="146"/>
      <c r="J41" s="103"/>
    </row>
    <row r="42" spans="1:10" ht="15">
      <c r="A42" s="142" t="s">
        <v>157</v>
      </c>
      <c r="B42" s="143"/>
      <c r="C42" s="144"/>
      <c r="D42" s="143"/>
      <c r="E42" s="144"/>
      <c r="F42" s="143"/>
      <c r="G42" s="145"/>
      <c r="H42" s="139"/>
      <c r="I42" s="146"/>
      <c r="J42" s="103"/>
    </row>
    <row r="43" spans="1:10" ht="15">
      <c r="A43" s="142" t="s">
        <v>158</v>
      </c>
      <c r="B43" s="143"/>
      <c r="C43" s="144"/>
      <c r="D43" s="143"/>
      <c r="E43" s="144"/>
      <c r="F43" s="143"/>
      <c r="G43" s="145"/>
      <c r="H43" s="139"/>
      <c r="I43" s="146"/>
      <c r="J43" s="103"/>
    </row>
    <row r="44" spans="1:9" ht="15">
      <c r="A44" s="142" t="s">
        <v>159</v>
      </c>
      <c r="B44" s="143"/>
      <c r="C44" s="144"/>
      <c r="D44" s="143"/>
      <c r="E44" s="144"/>
      <c r="F44" s="74"/>
      <c r="G44" s="76"/>
      <c r="H44" s="59"/>
      <c r="I44" s="77"/>
    </row>
    <row r="45" spans="1:9" ht="15">
      <c r="A45" s="73"/>
      <c r="B45" s="74"/>
      <c r="C45" s="75"/>
      <c r="D45" s="74"/>
      <c r="E45" s="75"/>
      <c r="F45" s="74"/>
      <c r="G45" s="76"/>
      <c r="H45" s="59"/>
      <c r="I45" s="77"/>
    </row>
    <row r="46" spans="1:9" ht="15">
      <c r="A46" s="73"/>
      <c r="B46" s="74"/>
      <c r="C46" s="75"/>
      <c r="D46" s="74"/>
      <c r="E46" s="75"/>
      <c r="F46" s="74"/>
      <c r="G46" s="76"/>
      <c r="H46" s="59"/>
      <c r="I46" s="77"/>
    </row>
    <row r="47" spans="1:9" ht="15">
      <c r="A47" s="73"/>
      <c r="B47" s="74"/>
      <c r="C47" s="75"/>
      <c r="D47" s="74"/>
      <c r="E47" s="75"/>
      <c r="F47" s="74"/>
      <c r="G47" s="76"/>
      <c r="H47" s="59"/>
      <c r="I47" s="77"/>
    </row>
    <row r="48" spans="1:9" ht="15">
      <c r="A48" s="79"/>
      <c r="B48" s="80"/>
      <c r="C48" s="81"/>
      <c r="D48" s="82"/>
      <c r="E48" s="83"/>
      <c r="F48" s="82"/>
      <c r="G48" s="81"/>
      <c r="H48" s="84"/>
      <c r="I48" s="85"/>
    </row>
    <row r="49" spans="1:9" ht="15">
      <c r="A49" s="79"/>
      <c r="B49" s="80"/>
      <c r="C49" s="81"/>
      <c r="D49" s="82"/>
      <c r="E49" s="83"/>
      <c r="F49" s="82"/>
      <c r="G49" s="81"/>
      <c r="H49" s="84"/>
      <c r="I49" s="85"/>
    </row>
    <row r="50" spans="1:9" ht="15">
      <c r="A50" s="79"/>
      <c r="B50" s="80"/>
      <c r="C50" s="81"/>
      <c r="D50" s="82"/>
      <c r="E50" s="83"/>
      <c r="F50" s="82"/>
      <c r="G50" s="81"/>
      <c r="H50" s="84"/>
      <c r="I50" s="85"/>
    </row>
    <row r="51" spans="1:9" ht="15">
      <c r="A51" s="87"/>
      <c r="B51" s="88"/>
      <c r="C51" s="89"/>
      <c r="D51" s="90"/>
      <c r="E51" s="91"/>
      <c r="F51" s="90"/>
      <c r="G51" s="89"/>
      <c r="H51" s="92"/>
      <c r="I51" s="93"/>
    </row>
    <row r="52" spans="1:9" ht="15">
      <c r="A52" s="87"/>
      <c r="B52" s="88"/>
      <c r="C52" s="89"/>
      <c r="D52" s="90"/>
      <c r="E52" s="91"/>
      <c r="F52" s="90"/>
      <c r="G52" s="89"/>
      <c r="H52" s="92"/>
      <c r="I52" s="93"/>
    </row>
    <row r="53" spans="1:9" ht="15">
      <c r="A53" s="87"/>
      <c r="B53" s="88"/>
      <c r="C53" s="89"/>
      <c r="D53" s="90"/>
      <c r="E53" s="91"/>
      <c r="F53" s="90"/>
      <c r="G53" s="89"/>
      <c r="H53" s="92"/>
      <c r="I53" s="93"/>
    </row>
    <row r="54" spans="1:9" ht="15">
      <c r="A54" s="87"/>
      <c r="B54" s="88"/>
      <c r="C54" s="89"/>
      <c r="D54" s="90"/>
      <c r="E54" s="91"/>
      <c r="F54" s="90"/>
      <c r="G54" s="89"/>
      <c r="H54" s="92"/>
      <c r="I54" s="93"/>
    </row>
    <row r="55" spans="1:9" ht="15.75">
      <c r="A55" s="95"/>
      <c r="B55" s="96"/>
      <c r="C55" s="97"/>
      <c r="D55" s="98"/>
      <c r="E55" s="99"/>
      <c r="F55" s="98"/>
      <c r="G55" s="97"/>
      <c r="H55" s="100"/>
      <c r="I55" s="101"/>
    </row>
    <row r="56" spans="1:9" ht="15.75">
      <c r="A56" s="95"/>
      <c r="B56" s="96"/>
      <c r="C56" s="97"/>
      <c r="D56" s="98"/>
      <c r="E56" s="99"/>
      <c r="F56" s="98"/>
      <c r="G56" s="97"/>
      <c r="H56" s="100"/>
      <c r="I56" s="101"/>
    </row>
  </sheetData>
  <sheetProtection/>
  <printOptions/>
  <pageMargins left="0.6" right="0.6" top="0.75" bottom="0.75" header="0.3" footer="0.3"/>
  <pageSetup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0" width="8.8515625" style="195" customWidth="1"/>
    <col min="11" max="11" width="14.28125" style="195" customWidth="1"/>
    <col min="12" max="16384" width="9.140625" style="195" customWidth="1"/>
  </cols>
  <sheetData>
    <row r="1" spans="1:10" ht="13.5" customHeight="1">
      <c r="A1" s="105" t="s">
        <v>1375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1376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1377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1378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5" t="s">
        <v>1379</v>
      </c>
      <c r="B15" s="440">
        <v>10</v>
      </c>
      <c r="C15" s="407">
        <v>498.5</v>
      </c>
      <c r="D15" s="441">
        <v>0</v>
      </c>
      <c r="E15" s="442">
        <v>0</v>
      </c>
      <c r="F15" s="441">
        <v>10</v>
      </c>
      <c r="G15" s="407">
        <v>498.5</v>
      </c>
      <c r="H15" s="369">
        <v>66799</v>
      </c>
      <c r="I15" s="392">
        <v>134</v>
      </c>
      <c r="J15" s="210"/>
    </row>
    <row r="16" spans="1:10" ht="13.5" customHeight="1">
      <c r="A16" s="135" t="s">
        <v>36</v>
      </c>
      <c r="B16" s="440">
        <v>689</v>
      </c>
      <c r="C16" s="407">
        <v>34399</v>
      </c>
      <c r="D16" s="441">
        <v>33</v>
      </c>
      <c r="E16" s="442">
        <v>1647.1</v>
      </c>
      <c r="F16" s="441">
        <v>722</v>
      </c>
      <c r="G16" s="407">
        <v>36046.1</v>
      </c>
      <c r="H16" s="369" t="s">
        <v>1380</v>
      </c>
      <c r="I16" s="392">
        <v>238.4</v>
      </c>
      <c r="J16" s="210"/>
    </row>
    <row r="17" spans="1:10" ht="13.5" customHeight="1">
      <c r="A17" s="135" t="s">
        <v>768</v>
      </c>
      <c r="B17" s="440">
        <v>40</v>
      </c>
      <c r="C17" s="407">
        <v>1994</v>
      </c>
      <c r="D17" s="441">
        <v>0</v>
      </c>
      <c r="E17" s="442">
        <v>0</v>
      </c>
      <c r="F17" s="441">
        <v>40</v>
      </c>
      <c r="G17" s="407">
        <v>1994</v>
      </c>
      <c r="H17" s="369" t="s">
        <v>1381</v>
      </c>
      <c r="I17" s="392">
        <v>131</v>
      </c>
      <c r="J17" s="210"/>
    </row>
    <row r="18" spans="1:10" ht="13.5" customHeight="1">
      <c r="A18" s="135" t="s">
        <v>132</v>
      </c>
      <c r="B18" s="440">
        <v>50</v>
      </c>
      <c r="C18" s="407">
        <v>2492.5</v>
      </c>
      <c r="D18" s="441">
        <v>0</v>
      </c>
      <c r="E18" s="442">
        <v>0</v>
      </c>
      <c r="F18" s="441">
        <v>50</v>
      </c>
      <c r="G18" s="407">
        <v>2492.5</v>
      </c>
      <c r="H18" s="369" t="s">
        <v>1382</v>
      </c>
      <c r="I18" s="392">
        <v>134.4</v>
      </c>
      <c r="J18" s="210"/>
    </row>
    <row r="19" spans="1:10" ht="13.5" customHeight="1">
      <c r="A19" s="135" t="s">
        <v>1284</v>
      </c>
      <c r="B19" s="440">
        <v>31</v>
      </c>
      <c r="C19" s="407">
        <v>1545.5</v>
      </c>
      <c r="D19" s="441">
        <v>0</v>
      </c>
      <c r="E19" s="442">
        <v>0</v>
      </c>
      <c r="F19" s="441">
        <v>31</v>
      </c>
      <c r="G19" s="407">
        <v>1545.5</v>
      </c>
      <c r="H19" s="369" t="s">
        <v>1383</v>
      </c>
      <c r="I19" s="392">
        <v>303.77</v>
      </c>
      <c r="J19" s="210"/>
    </row>
    <row r="20" spans="1:10" ht="13.5" customHeight="1">
      <c r="A20" s="135" t="s">
        <v>213</v>
      </c>
      <c r="B20" s="440">
        <v>136</v>
      </c>
      <c r="C20" s="407">
        <v>6783.5</v>
      </c>
      <c r="D20" s="441">
        <v>6</v>
      </c>
      <c r="E20" s="442">
        <v>299.5</v>
      </c>
      <c r="F20" s="441">
        <v>142</v>
      </c>
      <c r="G20" s="407">
        <v>7083</v>
      </c>
      <c r="H20" s="369" t="s">
        <v>1384</v>
      </c>
      <c r="I20" s="392">
        <v>172.17</v>
      </c>
      <c r="J20" s="210"/>
    </row>
    <row r="21" spans="1:10" ht="13.5" customHeight="1">
      <c r="A21" s="135" t="s">
        <v>586</v>
      </c>
      <c r="B21" s="440">
        <v>10</v>
      </c>
      <c r="C21" s="407">
        <v>498.5</v>
      </c>
      <c r="D21" s="441">
        <v>0</v>
      </c>
      <c r="E21" s="442">
        <v>0</v>
      </c>
      <c r="F21" s="441">
        <v>10</v>
      </c>
      <c r="G21" s="407">
        <v>498.5</v>
      </c>
      <c r="H21" s="369">
        <v>77267.5</v>
      </c>
      <c r="I21" s="392">
        <v>155</v>
      </c>
      <c r="J21" s="210"/>
    </row>
    <row r="22" spans="1:10" ht="13.5" customHeight="1">
      <c r="A22" s="135" t="s">
        <v>675</v>
      </c>
      <c r="B22" s="440">
        <v>11</v>
      </c>
      <c r="C22" s="407">
        <v>549.5</v>
      </c>
      <c r="D22" s="441">
        <v>3</v>
      </c>
      <c r="E22" s="442">
        <v>149.5</v>
      </c>
      <c r="F22" s="441">
        <v>14</v>
      </c>
      <c r="G22" s="407">
        <v>699</v>
      </c>
      <c r="H22" s="369" t="s">
        <v>1385</v>
      </c>
      <c r="I22" s="392">
        <v>323.95</v>
      </c>
      <c r="J22" s="210"/>
    </row>
    <row r="23" spans="1:10" ht="13.5" customHeight="1">
      <c r="A23" s="135" t="s">
        <v>1247</v>
      </c>
      <c r="B23" s="440">
        <v>10</v>
      </c>
      <c r="C23" s="407">
        <v>498.5</v>
      </c>
      <c r="D23" s="441">
        <v>0</v>
      </c>
      <c r="E23" s="442">
        <v>0</v>
      </c>
      <c r="F23" s="441">
        <v>10</v>
      </c>
      <c r="G23" s="407">
        <v>498.5</v>
      </c>
      <c r="H23" s="369" t="s">
        <v>432</v>
      </c>
      <c r="I23" s="392">
        <v>204</v>
      </c>
      <c r="J23" s="210"/>
    </row>
    <row r="24" spans="1:10" ht="13.5" customHeight="1">
      <c r="A24" s="135" t="s">
        <v>170</v>
      </c>
      <c r="B24" s="440"/>
      <c r="C24" s="407">
        <v>0</v>
      </c>
      <c r="D24" s="441">
        <v>20</v>
      </c>
      <c r="E24" s="442">
        <v>998.4</v>
      </c>
      <c r="F24" s="441">
        <v>20</v>
      </c>
      <c r="G24" s="407">
        <v>998.4</v>
      </c>
      <c r="H24" s="369" t="s">
        <v>1386</v>
      </c>
      <c r="I24" s="392">
        <v>222</v>
      </c>
      <c r="J24" s="210"/>
    </row>
    <row r="25" spans="1:10" ht="13.5" customHeight="1">
      <c r="A25" s="135" t="s">
        <v>41</v>
      </c>
      <c r="B25" s="440">
        <v>70</v>
      </c>
      <c r="C25" s="407">
        <v>3489.5</v>
      </c>
      <c r="D25" s="441">
        <v>10</v>
      </c>
      <c r="E25" s="442">
        <v>499.2</v>
      </c>
      <c r="F25" s="441">
        <v>80</v>
      </c>
      <c r="G25" s="407">
        <v>3988.7</v>
      </c>
      <c r="H25" s="369" t="s">
        <v>1387</v>
      </c>
      <c r="I25" s="392">
        <v>186.76</v>
      </c>
      <c r="J25" s="210"/>
    </row>
    <row r="26" spans="1:10" ht="13.5" customHeight="1">
      <c r="A26" s="135" t="s">
        <v>98</v>
      </c>
      <c r="B26" s="440">
        <v>10</v>
      </c>
      <c r="C26" s="407">
        <v>498.5</v>
      </c>
      <c r="D26" s="441">
        <v>0</v>
      </c>
      <c r="E26" s="442">
        <v>0</v>
      </c>
      <c r="F26" s="441">
        <v>10</v>
      </c>
      <c r="G26" s="407">
        <v>498.5</v>
      </c>
      <c r="H26" s="369" t="s">
        <v>93</v>
      </c>
      <c r="I26" s="392">
        <v>211</v>
      </c>
      <c r="J26" s="210"/>
    </row>
    <row r="27" spans="1:10" ht="13.5" customHeight="1">
      <c r="A27" s="135" t="s">
        <v>42</v>
      </c>
      <c r="B27" s="440">
        <v>80</v>
      </c>
      <c r="C27" s="407">
        <v>3949.5</v>
      </c>
      <c r="D27" s="441">
        <v>50</v>
      </c>
      <c r="E27" s="442">
        <v>2496</v>
      </c>
      <c r="F27" s="441">
        <v>130</v>
      </c>
      <c r="G27" s="407">
        <v>6445.5</v>
      </c>
      <c r="H27" s="369" t="s">
        <v>1388</v>
      </c>
      <c r="I27" s="392">
        <v>204.1</v>
      </c>
      <c r="J27" s="210"/>
    </row>
    <row r="28" spans="1:10" ht="13.5" customHeight="1">
      <c r="A28" s="135" t="s">
        <v>43</v>
      </c>
      <c r="B28" s="440">
        <v>905</v>
      </c>
      <c r="C28" s="407">
        <v>45108.5</v>
      </c>
      <c r="D28" s="441">
        <v>285</v>
      </c>
      <c r="E28" s="442">
        <v>14227.1</v>
      </c>
      <c r="F28" s="441">
        <v>1190</v>
      </c>
      <c r="G28" s="407">
        <v>59335.6</v>
      </c>
      <c r="H28" s="369" t="s">
        <v>1389</v>
      </c>
      <c r="I28" s="392">
        <v>203.86</v>
      </c>
      <c r="J28" s="210"/>
    </row>
    <row r="29" spans="1:10" ht="13.5" customHeight="1">
      <c r="A29" s="135" t="s">
        <v>45</v>
      </c>
      <c r="B29" s="440">
        <v>36</v>
      </c>
      <c r="C29" s="407">
        <v>1795.5</v>
      </c>
      <c r="D29" s="441">
        <v>10</v>
      </c>
      <c r="E29" s="442">
        <v>499.2</v>
      </c>
      <c r="F29" s="441">
        <v>46</v>
      </c>
      <c r="G29" s="407">
        <v>2294.7</v>
      </c>
      <c r="H29" s="369" t="s">
        <v>1390</v>
      </c>
      <c r="I29" s="392">
        <v>193.58</v>
      </c>
      <c r="J29" s="210"/>
    </row>
    <row r="30" spans="1:10" ht="13.5" customHeight="1">
      <c r="A30" s="135" t="s">
        <v>183</v>
      </c>
      <c r="B30" s="440">
        <v>10</v>
      </c>
      <c r="C30" s="407">
        <v>498.5</v>
      </c>
      <c r="D30" s="441">
        <v>35</v>
      </c>
      <c r="E30" s="442">
        <v>1746</v>
      </c>
      <c r="F30" s="441">
        <v>45</v>
      </c>
      <c r="G30" s="407">
        <v>2244.5</v>
      </c>
      <c r="H30" s="369" t="s">
        <v>1391</v>
      </c>
      <c r="I30" s="392">
        <v>214.64</v>
      </c>
      <c r="J30" s="210"/>
    </row>
    <row r="31" spans="1:10" ht="13.5" customHeight="1">
      <c r="A31" s="135" t="s">
        <v>55</v>
      </c>
      <c r="B31" s="440">
        <v>32</v>
      </c>
      <c r="C31" s="407">
        <v>1596.5</v>
      </c>
      <c r="D31" s="441">
        <v>19</v>
      </c>
      <c r="E31" s="442">
        <v>948.2</v>
      </c>
      <c r="F31" s="441">
        <v>51</v>
      </c>
      <c r="G31" s="407">
        <v>2544.7</v>
      </c>
      <c r="H31" s="369" t="s">
        <v>1392</v>
      </c>
      <c r="I31" s="392">
        <v>226.96</v>
      </c>
      <c r="J31" s="210"/>
    </row>
    <row r="32" spans="1:10" ht="13.5" customHeight="1">
      <c r="A32" s="135" t="s">
        <v>1213</v>
      </c>
      <c r="B32" s="440">
        <v>10</v>
      </c>
      <c r="C32" s="407">
        <v>498.5</v>
      </c>
      <c r="D32" s="441">
        <v>0</v>
      </c>
      <c r="E32" s="442">
        <v>0</v>
      </c>
      <c r="F32" s="441">
        <v>10</v>
      </c>
      <c r="G32" s="407">
        <v>498.5</v>
      </c>
      <c r="H32" s="369">
        <v>76270.5</v>
      </c>
      <c r="I32" s="392">
        <v>153</v>
      </c>
      <c r="J32" s="210"/>
    </row>
    <row r="33" spans="1:10" ht="13.5" customHeight="1">
      <c r="A33" s="135" t="s">
        <v>400</v>
      </c>
      <c r="B33" s="440"/>
      <c r="C33" s="407">
        <v>0</v>
      </c>
      <c r="D33" s="441">
        <v>2</v>
      </c>
      <c r="E33" s="442">
        <v>99.5</v>
      </c>
      <c r="F33" s="441">
        <v>2</v>
      </c>
      <c r="G33" s="407">
        <v>99.5</v>
      </c>
      <c r="H33" s="369">
        <v>29352.5</v>
      </c>
      <c r="I33" s="392">
        <v>295</v>
      </c>
      <c r="J33" s="210"/>
    </row>
    <row r="34" spans="1:10" ht="13.5" customHeight="1">
      <c r="A34" s="135" t="s">
        <v>272</v>
      </c>
      <c r="B34" s="440">
        <v>10</v>
      </c>
      <c r="C34" s="407">
        <v>498.5</v>
      </c>
      <c r="D34" s="441">
        <v>0</v>
      </c>
      <c r="E34" s="442">
        <v>0</v>
      </c>
      <c r="F34" s="441">
        <v>10</v>
      </c>
      <c r="G34" s="407">
        <v>498.5</v>
      </c>
      <c r="H34" s="369" t="s">
        <v>1393</v>
      </c>
      <c r="I34" s="392">
        <v>337</v>
      </c>
      <c r="J34" s="210"/>
    </row>
    <row r="35" spans="1:10" ht="13.5" customHeight="1">
      <c r="A35" s="135" t="s">
        <v>187</v>
      </c>
      <c r="B35" s="440"/>
      <c r="C35" s="407">
        <v>0</v>
      </c>
      <c r="D35" s="441">
        <v>65</v>
      </c>
      <c r="E35" s="442">
        <v>3244.7</v>
      </c>
      <c r="F35" s="441">
        <v>65</v>
      </c>
      <c r="G35" s="407">
        <v>3244.7</v>
      </c>
      <c r="H35" s="369" t="s">
        <v>1394</v>
      </c>
      <c r="I35" s="392">
        <v>179.46</v>
      </c>
      <c r="J35" s="210"/>
    </row>
    <row r="36" spans="1:10" ht="13.5" customHeight="1">
      <c r="A36" s="135" t="s">
        <v>46</v>
      </c>
      <c r="B36" s="440">
        <v>195</v>
      </c>
      <c r="C36" s="407">
        <v>9669</v>
      </c>
      <c r="D36" s="441">
        <v>90</v>
      </c>
      <c r="E36" s="442">
        <v>4492.8</v>
      </c>
      <c r="F36" s="441">
        <v>285</v>
      </c>
      <c r="G36" s="407">
        <v>14161.8</v>
      </c>
      <c r="H36" s="369" t="s">
        <v>1395</v>
      </c>
      <c r="I36" s="392">
        <v>191.84</v>
      </c>
      <c r="J36" s="210"/>
    </row>
    <row r="37" spans="1:10" ht="13.5" customHeight="1">
      <c r="A37" s="135" t="s">
        <v>47</v>
      </c>
      <c r="B37" s="440">
        <v>20</v>
      </c>
      <c r="C37" s="407">
        <v>997</v>
      </c>
      <c r="D37" s="441">
        <v>0</v>
      </c>
      <c r="E37" s="442">
        <v>0</v>
      </c>
      <c r="F37" s="441">
        <v>20</v>
      </c>
      <c r="G37" s="407">
        <v>997</v>
      </c>
      <c r="H37" s="369" t="s">
        <v>1396</v>
      </c>
      <c r="I37" s="392">
        <v>126</v>
      </c>
      <c r="J37" s="210"/>
    </row>
    <row r="38" spans="1:10" ht="13.5" customHeight="1">
      <c r="A38" s="135" t="s">
        <v>112</v>
      </c>
      <c r="B38" s="440">
        <v>10</v>
      </c>
      <c r="C38" s="407">
        <v>498.5</v>
      </c>
      <c r="D38" s="441">
        <v>0</v>
      </c>
      <c r="E38" s="442">
        <v>0</v>
      </c>
      <c r="F38" s="441">
        <v>10</v>
      </c>
      <c r="G38" s="407">
        <v>498.5</v>
      </c>
      <c r="H38" s="369" t="s">
        <v>1397</v>
      </c>
      <c r="I38" s="392">
        <v>339</v>
      </c>
      <c r="J38" s="210"/>
    </row>
    <row r="39" spans="1:10" ht="13.5" customHeight="1">
      <c r="A39" s="135" t="s">
        <v>194</v>
      </c>
      <c r="B39" s="440"/>
      <c r="C39" s="407">
        <v>0</v>
      </c>
      <c r="D39" s="441">
        <v>66</v>
      </c>
      <c r="E39" s="442">
        <v>3294</v>
      </c>
      <c r="F39" s="441">
        <v>66</v>
      </c>
      <c r="G39" s="407">
        <v>3294</v>
      </c>
      <c r="H39" s="369" t="s">
        <v>1398</v>
      </c>
      <c r="I39" s="392">
        <v>197.94</v>
      </c>
      <c r="J39" s="210"/>
    </row>
    <row r="40" spans="1:10" ht="13.5" customHeight="1">
      <c r="A40" s="135" t="s">
        <v>70</v>
      </c>
      <c r="B40" s="440">
        <v>11</v>
      </c>
      <c r="C40" s="407">
        <v>550</v>
      </c>
      <c r="D40" s="441">
        <v>0</v>
      </c>
      <c r="E40" s="442">
        <v>0</v>
      </c>
      <c r="F40" s="441">
        <v>11</v>
      </c>
      <c r="G40" s="407">
        <v>550</v>
      </c>
      <c r="H40" s="369" t="s">
        <v>1399</v>
      </c>
      <c r="I40" s="392">
        <v>344</v>
      </c>
      <c r="J40" s="210"/>
    </row>
    <row r="41" spans="1:10" ht="13.5" customHeight="1">
      <c r="A41" s="135" t="s">
        <v>51</v>
      </c>
      <c r="B41" s="440">
        <v>20</v>
      </c>
      <c r="C41" s="407">
        <v>997</v>
      </c>
      <c r="D41" s="441">
        <v>30</v>
      </c>
      <c r="E41" s="442">
        <v>1497.6</v>
      </c>
      <c r="F41" s="441">
        <v>50</v>
      </c>
      <c r="G41" s="407">
        <v>2494.6</v>
      </c>
      <c r="H41" s="369" t="s">
        <v>1400</v>
      </c>
      <c r="I41" s="392">
        <v>172.38</v>
      </c>
      <c r="J41" s="210"/>
    </row>
    <row r="42" spans="1:10" ht="13.5" customHeight="1">
      <c r="A42" s="135" t="s">
        <v>1401</v>
      </c>
      <c r="B42" s="440">
        <v>1</v>
      </c>
      <c r="C42" s="407">
        <v>10</v>
      </c>
      <c r="D42" s="441">
        <v>0</v>
      </c>
      <c r="E42" s="442">
        <v>0</v>
      </c>
      <c r="F42" s="441">
        <v>1</v>
      </c>
      <c r="G42" s="407">
        <v>10</v>
      </c>
      <c r="H42" s="369">
        <v>13000</v>
      </c>
      <c r="I42" s="392">
        <v>1300</v>
      </c>
      <c r="J42" s="210"/>
    </row>
    <row r="43" spans="1:10" ht="13.5" customHeight="1">
      <c r="A43" s="135" t="s">
        <v>149</v>
      </c>
      <c r="B43" s="440"/>
      <c r="C43" s="407">
        <v>0</v>
      </c>
      <c r="D43" s="441">
        <v>10</v>
      </c>
      <c r="E43" s="442">
        <v>499.2</v>
      </c>
      <c r="F43" s="441">
        <v>10</v>
      </c>
      <c r="G43" s="407">
        <v>499.2</v>
      </c>
      <c r="H43" s="369" t="s">
        <v>1402</v>
      </c>
      <c r="I43" s="392">
        <v>237</v>
      </c>
      <c r="J43" s="210"/>
    </row>
    <row r="44" spans="1:10" ht="13.5" customHeight="1">
      <c r="A44" s="135" t="s">
        <v>411</v>
      </c>
      <c r="B44" s="440"/>
      <c r="C44" s="407">
        <v>0</v>
      </c>
      <c r="D44" s="441">
        <v>5</v>
      </c>
      <c r="E44" s="442">
        <v>249.5</v>
      </c>
      <c r="F44" s="441">
        <v>5</v>
      </c>
      <c r="G44" s="407">
        <v>249.5</v>
      </c>
      <c r="H44" s="369">
        <v>72854</v>
      </c>
      <c r="I44" s="392">
        <v>292</v>
      </c>
      <c r="J44" s="210"/>
    </row>
    <row r="45" spans="1:10" ht="13.5" customHeight="1">
      <c r="A45" s="135" t="s">
        <v>198</v>
      </c>
      <c r="B45" s="440"/>
      <c r="C45" s="407">
        <v>0</v>
      </c>
      <c r="D45" s="441">
        <v>70</v>
      </c>
      <c r="E45" s="442">
        <v>3494.4</v>
      </c>
      <c r="F45" s="441">
        <v>70</v>
      </c>
      <c r="G45" s="407">
        <v>3494.4</v>
      </c>
      <c r="H45" s="369" t="s">
        <v>1403</v>
      </c>
      <c r="I45" s="392">
        <v>225.29</v>
      </c>
      <c r="J45" s="210"/>
    </row>
    <row r="46" spans="1:10" ht="13.5" customHeight="1">
      <c r="A46" s="135" t="s">
        <v>707</v>
      </c>
      <c r="B46" s="440">
        <v>20</v>
      </c>
      <c r="C46" s="407">
        <v>995.5</v>
      </c>
      <c r="D46" s="441">
        <v>0</v>
      </c>
      <c r="E46" s="442">
        <v>0</v>
      </c>
      <c r="F46" s="441">
        <v>20</v>
      </c>
      <c r="G46" s="407">
        <v>995.5</v>
      </c>
      <c r="H46" s="369" t="s">
        <v>1404</v>
      </c>
      <c r="I46" s="392">
        <v>214.37</v>
      </c>
      <c r="J46" s="210"/>
    </row>
    <row r="47" spans="1:10" ht="13.5" customHeight="1">
      <c r="A47" s="135" t="s">
        <v>374</v>
      </c>
      <c r="B47" s="440"/>
      <c r="C47" s="407">
        <v>0</v>
      </c>
      <c r="D47" s="441">
        <v>4</v>
      </c>
      <c r="E47" s="442">
        <v>199.5</v>
      </c>
      <c r="F47" s="441">
        <v>4</v>
      </c>
      <c r="G47" s="407">
        <v>199.5</v>
      </c>
      <c r="H47" s="369">
        <v>57855</v>
      </c>
      <c r="I47" s="392">
        <v>290</v>
      </c>
      <c r="J47" s="210"/>
    </row>
    <row r="48" spans="1:10" ht="13.5" customHeight="1">
      <c r="A48" s="135" t="s">
        <v>53</v>
      </c>
      <c r="B48" s="440">
        <v>345</v>
      </c>
      <c r="C48" s="407">
        <v>17200</v>
      </c>
      <c r="D48" s="441">
        <v>0</v>
      </c>
      <c r="E48" s="442">
        <v>0</v>
      </c>
      <c r="F48" s="441">
        <v>345</v>
      </c>
      <c r="G48" s="407">
        <v>17200</v>
      </c>
      <c r="H48" s="369">
        <v>3240229.5</v>
      </c>
      <c r="I48" s="392">
        <v>188.38543604651161</v>
      </c>
      <c r="J48" s="210"/>
    </row>
    <row r="49" spans="1:10" ht="13.5" customHeight="1">
      <c r="A49" s="135" t="s">
        <v>201</v>
      </c>
      <c r="B49" s="440">
        <v>20</v>
      </c>
      <c r="C49" s="407">
        <v>1000</v>
      </c>
      <c r="D49" s="441">
        <v>0</v>
      </c>
      <c r="E49" s="442">
        <v>0</v>
      </c>
      <c r="F49" s="441">
        <v>20</v>
      </c>
      <c r="G49" s="407">
        <v>1000</v>
      </c>
      <c r="H49" s="369" t="s">
        <v>1405</v>
      </c>
      <c r="I49" s="392">
        <v>224</v>
      </c>
      <c r="J49" s="210"/>
    </row>
    <row r="50" spans="1:10" ht="13.5" customHeight="1">
      <c r="A50" s="135" t="s">
        <v>71</v>
      </c>
      <c r="B50" s="440">
        <v>50</v>
      </c>
      <c r="C50" s="407">
        <v>2494</v>
      </c>
      <c r="D50" s="441">
        <v>37</v>
      </c>
      <c r="E50" s="442">
        <v>1846.6</v>
      </c>
      <c r="F50" s="441">
        <v>87</v>
      </c>
      <c r="G50" s="407">
        <v>4340.6</v>
      </c>
      <c r="H50" s="369" t="s">
        <v>1406</v>
      </c>
      <c r="I50" s="392">
        <v>161.75</v>
      </c>
      <c r="J50" s="210"/>
    </row>
    <row r="51" spans="1:10" ht="13.5" customHeight="1">
      <c r="A51" s="135" t="s">
        <v>243</v>
      </c>
      <c r="B51" s="440">
        <v>25</v>
      </c>
      <c r="C51" s="407">
        <v>1248.5</v>
      </c>
      <c r="D51" s="441">
        <v>30</v>
      </c>
      <c r="E51" s="442">
        <v>1497.9</v>
      </c>
      <c r="F51" s="441">
        <v>55</v>
      </c>
      <c r="G51" s="407">
        <v>2746.4</v>
      </c>
      <c r="H51" s="369" t="s">
        <v>1407</v>
      </c>
      <c r="I51" s="392">
        <v>179.85</v>
      </c>
      <c r="J51" s="210"/>
    </row>
    <row r="52" spans="1:10" ht="13.5" customHeight="1">
      <c r="A52" s="135" t="s">
        <v>874</v>
      </c>
      <c r="B52" s="440"/>
      <c r="C52" s="407">
        <v>0</v>
      </c>
      <c r="D52" s="441">
        <v>40</v>
      </c>
      <c r="E52" s="442">
        <v>1996.8</v>
      </c>
      <c r="F52" s="441">
        <v>40</v>
      </c>
      <c r="G52" s="407">
        <v>1996.8</v>
      </c>
      <c r="H52" s="369" t="s">
        <v>1408</v>
      </c>
      <c r="I52" s="392">
        <v>144.5</v>
      </c>
      <c r="J52" s="210"/>
    </row>
    <row r="53" spans="1:10" ht="13.5" customHeight="1">
      <c r="A53" s="135" t="s">
        <v>379</v>
      </c>
      <c r="B53" s="440">
        <v>255</v>
      </c>
      <c r="C53" s="407">
        <v>12724.5</v>
      </c>
      <c r="D53" s="441">
        <v>0</v>
      </c>
      <c r="E53" s="442">
        <v>0</v>
      </c>
      <c r="F53" s="441">
        <v>255</v>
      </c>
      <c r="G53" s="407">
        <v>12724.5</v>
      </c>
      <c r="H53" s="369" t="s">
        <v>1409</v>
      </c>
      <c r="I53" s="392">
        <v>207.79</v>
      </c>
      <c r="J53" s="210"/>
    </row>
    <row r="54" spans="1:10" ht="13.5" customHeight="1">
      <c r="A54" s="135" t="s">
        <v>57</v>
      </c>
      <c r="B54" s="440">
        <v>35</v>
      </c>
      <c r="C54" s="407">
        <v>1744</v>
      </c>
      <c r="D54" s="441">
        <v>0</v>
      </c>
      <c r="E54" s="442">
        <v>0</v>
      </c>
      <c r="F54" s="441">
        <v>35</v>
      </c>
      <c r="G54" s="407">
        <v>1744</v>
      </c>
      <c r="H54" s="369" t="s">
        <v>1410</v>
      </c>
      <c r="I54" s="392">
        <v>241.06</v>
      </c>
      <c r="J54" s="210"/>
    </row>
    <row r="55" spans="1:10" ht="13.5" customHeight="1">
      <c r="A55" s="135" t="s">
        <v>19</v>
      </c>
      <c r="B55" s="440">
        <v>3157</v>
      </c>
      <c r="C55" s="407" t="s">
        <v>1411</v>
      </c>
      <c r="D55" s="441">
        <v>920</v>
      </c>
      <c r="E55" s="442">
        <v>45922.7</v>
      </c>
      <c r="F55" s="441">
        <v>4077</v>
      </c>
      <c r="G55" s="407" t="s">
        <v>1412</v>
      </c>
      <c r="H55" s="369" t="s">
        <v>1413</v>
      </c>
      <c r="I55" s="392">
        <v>205.43</v>
      </c>
      <c r="J55" s="210"/>
    </row>
    <row r="56" spans="1:10" ht="13.5" customHeight="1">
      <c r="A56" s="131"/>
      <c r="B56" s="103"/>
      <c r="C56" s="227"/>
      <c r="D56" s="231"/>
      <c r="E56" s="228"/>
      <c r="F56" s="231"/>
      <c r="G56" s="228"/>
      <c r="H56" s="134"/>
      <c r="I56" s="229"/>
      <c r="J56" s="210"/>
    </row>
    <row r="57" spans="1:10" ht="13.5" customHeight="1">
      <c r="A57" s="142" t="s">
        <v>62</v>
      </c>
      <c r="B57" s="388"/>
      <c r="C57" s="388"/>
      <c r="D57" s="388"/>
      <c r="E57" s="388"/>
      <c r="F57" s="388"/>
      <c r="G57" s="388"/>
      <c r="H57" s="388"/>
      <c r="I57" s="388"/>
      <c r="J57" s="210"/>
    </row>
    <row r="58" spans="1:11" ht="13.5" customHeight="1">
      <c r="A58" s="142" t="s">
        <v>63</v>
      </c>
      <c r="B58" s="388"/>
      <c r="C58" s="399"/>
      <c r="D58" s="143"/>
      <c r="E58" s="399"/>
      <c r="F58" s="143"/>
      <c r="G58" s="406" t="s">
        <v>64</v>
      </c>
      <c r="H58" s="389"/>
      <c r="I58" s="409"/>
      <c r="J58" s="210"/>
      <c r="K58" s="232"/>
    </row>
    <row r="59" spans="1:10" ht="13.5" customHeight="1">
      <c r="A59" s="142" t="s">
        <v>157</v>
      </c>
      <c r="B59" s="388"/>
      <c r="C59" s="399"/>
      <c r="D59" s="143"/>
      <c r="E59" s="399"/>
      <c r="F59" s="143"/>
      <c r="G59" s="103"/>
      <c r="H59" s="407" t="s">
        <v>66</v>
      </c>
      <c r="I59" s="408"/>
      <c r="J59" s="210"/>
    </row>
    <row r="60" spans="1:10" ht="13.5" customHeight="1">
      <c r="A60" s="142" t="s">
        <v>158</v>
      </c>
      <c r="B60" s="388"/>
      <c r="C60" s="399"/>
      <c r="D60" s="143"/>
      <c r="E60" s="399"/>
      <c r="F60" s="143"/>
      <c r="G60" s="405"/>
      <c r="H60" s="389"/>
      <c r="I60" s="408"/>
      <c r="J60" s="210"/>
    </row>
    <row r="61" spans="1:10" ht="13.5" customHeight="1">
      <c r="A61" s="142" t="s">
        <v>159</v>
      </c>
      <c r="B61" s="388"/>
      <c r="C61" s="399"/>
      <c r="D61" s="143"/>
      <c r="E61" s="399"/>
      <c r="F61" s="143"/>
      <c r="G61" s="405"/>
      <c r="H61" s="389"/>
      <c r="I61" s="408"/>
      <c r="J61" s="210"/>
    </row>
    <row r="62" spans="1:10" ht="13.5" customHeight="1">
      <c r="A62" s="103"/>
      <c r="B62" s="388"/>
      <c r="C62" s="399"/>
      <c r="D62" s="103"/>
      <c r="E62" s="399"/>
      <c r="F62" s="103"/>
      <c r="G62" s="399"/>
      <c r="H62" s="391"/>
      <c r="I62" s="391"/>
      <c r="J62" s="203"/>
    </row>
    <row r="63" spans="1:10" ht="13.5" customHeight="1">
      <c r="A63" s="103"/>
      <c r="B63" s="388"/>
      <c r="C63" s="399"/>
      <c r="D63" s="103"/>
      <c r="E63" s="399"/>
      <c r="F63" s="103"/>
      <c r="G63" s="399"/>
      <c r="H63" s="391"/>
      <c r="I63" s="391"/>
      <c r="J63" s="203"/>
    </row>
    <row r="64" spans="1:10" ht="13.5" customHeight="1">
      <c r="A64" s="103"/>
      <c r="B64" s="388"/>
      <c r="C64" s="399"/>
      <c r="D64" s="103"/>
      <c r="E64" s="399"/>
      <c r="F64" s="103"/>
      <c r="G64" s="399"/>
      <c r="H64" s="391"/>
      <c r="I64" s="391"/>
      <c r="J64" s="309"/>
    </row>
    <row r="65" spans="1:10" ht="13.5" customHeight="1">
      <c r="A65" s="103"/>
      <c r="B65" s="388"/>
      <c r="C65" s="399"/>
      <c r="D65" s="103"/>
      <c r="E65" s="399"/>
      <c r="F65" s="103"/>
      <c r="G65" s="399"/>
      <c r="H65" s="391"/>
      <c r="I65" s="391"/>
      <c r="J65" s="309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34">
      <selection activeCell="D43" sqref="D43"/>
    </sheetView>
  </sheetViews>
  <sheetFormatPr defaultColWidth="9.140625" defaultRowHeight="15"/>
  <cols>
    <col min="1" max="1" width="21.8515625" style="0" customWidth="1"/>
    <col min="2" max="3" width="8.00390625" style="0" customWidth="1"/>
    <col min="4" max="4" width="7.140625" style="0" customWidth="1"/>
    <col min="5" max="5" width="8.28125" style="0" customWidth="1"/>
    <col min="6" max="6" width="7.8515625" style="0" customWidth="1"/>
    <col min="9" max="9" width="7.7109375" style="0" customWidth="1"/>
    <col min="10" max="10" width="6.28125" style="0" customWidth="1"/>
    <col min="11" max="11" width="8.421875" style="0" customWidth="1"/>
    <col min="12" max="12" width="8.140625" style="0" customWidth="1"/>
  </cols>
  <sheetData>
    <row r="1" spans="1:12" ht="15">
      <c r="A1" s="26" t="s">
        <v>77</v>
      </c>
      <c r="B1" s="27"/>
      <c r="C1" s="28"/>
      <c r="D1" s="27"/>
      <c r="E1" s="28"/>
      <c r="F1" s="27"/>
      <c r="G1" s="29"/>
      <c r="H1" s="30"/>
      <c r="I1" s="31"/>
      <c r="J1" s="27"/>
      <c r="K1" s="28"/>
      <c r="L1" s="32"/>
    </row>
    <row r="2" spans="1:12" ht="15">
      <c r="A2" s="33" t="s">
        <v>78</v>
      </c>
      <c r="B2" s="27"/>
      <c r="C2" s="28"/>
      <c r="D2" s="27"/>
      <c r="E2" s="28"/>
      <c r="F2" s="27"/>
      <c r="G2" s="29"/>
      <c r="H2" s="30"/>
      <c r="I2" s="31"/>
      <c r="J2" s="27"/>
      <c r="K2" s="28"/>
      <c r="L2" s="32"/>
    </row>
    <row r="3" spans="1:12" ht="15">
      <c r="A3" s="26" t="s">
        <v>58</v>
      </c>
      <c r="B3" s="27"/>
      <c r="C3" s="28"/>
      <c r="D3" s="27"/>
      <c r="E3" s="28"/>
      <c r="F3" s="27"/>
      <c r="G3" s="29"/>
      <c r="H3" s="30"/>
      <c r="I3" s="31"/>
      <c r="J3" s="27"/>
      <c r="K3" s="28"/>
      <c r="L3" s="32"/>
    </row>
    <row r="4" spans="1:12" ht="15">
      <c r="A4" s="26" t="s">
        <v>8</v>
      </c>
      <c r="B4" s="27"/>
      <c r="C4" s="28"/>
      <c r="D4" s="27"/>
      <c r="E4" s="28"/>
      <c r="F4" s="27"/>
      <c r="G4" s="29"/>
      <c r="H4" s="30"/>
      <c r="I4" s="31"/>
      <c r="J4" s="27"/>
      <c r="K4" s="28"/>
      <c r="L4" s="32"/>
    </row>
    <row r="5" spans="1:12" ht="15">
      <c r="A5" s="26" t="s">
        <v>9</v>
      </c>
      <c r="B5" s="27"/>
      <c r="C5" s="28"/>
      <c r="D5" s="27"/>
      <c r="E5" s="28"/>
      <c r="F5" s="27"/>
      <c r="G5" s="29"/>
      <c r="H5" s="30"/>
      <c r="I5" s="31"/>
      <c r="J5" s="27"/>
      <c r="K5" s="28"/>
      <c r="L5" s="32"/>
    </row>
    <row r="6" spans="1:12" ht="15">
      <c r="A6" s="26" t="s">
        <v>59</v>
      </c>
      <c r="B6" s="27"/>
      <c r="C6" s="28"/>
      <c r="D6" s="27"/>
      <c r="E6" s="28"/>
      <c r="F6" s="27"/>
      <c r="G6" s="29"/>
      <c r="H6" s="30"/>
      <c r="I6" s="31"/>
      <c r="J6" s="27"/>
      <c r="K6" s="28"/>
      <c r="L6" s="32"/>
    </row>
    <row r="7" spans="1:12" ht="15">
      <c r="A7" s="34" t="s">
        <v>60</v>
      </c>
      <c r="B7" s="27"/>
      <c r="C7" s="28"/>
      <c r="D7" s="27"/>
      <c r="E7" s="35" t="s">
        <v>61</v>
      </c>
      <c r="F7" s="27"/>
      <c r="G7" s="29"/>
      <c r="H7" s="30"/>
      <c r="I7" s="31"/>
      <c r="J7" s="27"/>
      <c r="K7" s="28"/>
      <c r="L7" s="32"/>
    </row>
    <row r="8" spans="1:12" ht="15">
      <c r="A8" s="36" t="s">
        <v>79</v>
      </c>
      <c r="B8" s="37"/>
      <c r="C8" s="38"/>
      <c r="D8" s="37"/>
      <c r="E8" s="38"/>
      <c r="F8" s="37"/>
      <c r="G8" s="39"/>
      <c r="H8" s="40"/>
      <c r="I8" s="41"/>
      <c r="J8" s="37"/>
      <c r="K8" s="38"/>
      <c r="L8" s="42"/>
    </row>
    <row r="9" spans="1:12" ht="15">
      <c r="A9" s="36"/>
      <c r="B9" s="37"/>
      <c r="C9" s="38" t="s">
        <v>80</v>
      </c>
      <c r="D9" s="37"/>
      <c r="E9" s="38"/>
      <c r="F9" s="37"/>
      <c r="G9" s="39"/>
      <c r="H9" s="40"/>
      <c r="I9" s="41"/>
      <c r="J9" s="27"/>
      <c r="K9" s="38" t="s">
        <v>81</v>
      </c>
      <c r="L9" s="42"/>
    </row>
    <row r="10" spans="1:12" ht="15">
      <c r="A10" s="34" t="s">
        <v>82</v>
      </c>
      <c r="B10" s="37"/>
      <c r="C10" s="38" t="s">
        <v>83</v>
      </c>
      <c r="D10" s="37"/>
      <c r="E10" s="38" t="s">
        <v>34</v>
      </c>
      <c r="F10" s="37"/>
      <c r="G10" s="39" t="s">
        <v>84</v>
      </c>
      <c r="H10" s="30" t="s">
        <v>35</v>
      </c>
      <c r="I10" s="42" t="s">
        <v>85</v>
      </c>
      <c r="J10" s="27"/>
      <c r="K10" s="28"/>
      <c r="L10" s="32"/>
    </row>
    <row r="11" spans="1:12" ht="15">
      <c r="A11" s="34" t="s">
        <v>86</v>
      </c>
      <c r="B11" s="43" t="s">
        <v>6</v>
      </c>
      <c r="C11" s="39" t="s">
        <v>87</v>
      </c>
      <c r="D11" s="37" t="s">
        <v>6</v>
      </c>
      <c r="E11" s="38" t="s">
        <v>87</v>
      </c>
      <c r="F11" s="37" t="s">
        <v>6</v>
      </c>
      <c r="G11" s="39" t="s">
        <v>87</v>
      </c>
      <c r="H11" s="40" t="s">
        <v>88</v>
      </c>
      <c r="I11" s="41"/>
      <c r="J11" s="37" t="s">
        <v>6</v>
      </c>
      <c r="K11" s="38" t="s">
        <v>87</v>
      </c>
      <c r="L11" s="42" t="s">
        <v>85</v>
      </c>
    </row>
    <row r="12" spans="1:12" ht="16.5">
      <c r="A12" s="26" t="s">
        <v>75</v>
      </c>
      <c r="B12" s="44"/>
      <c r="C12" s="29"/>
      <c r="D12" s="45"/>
      <c r="E12" s="35"/>
      <c r="F12" s="27">
        <f>B12+D12</f>
        <v>0</v>
      </c>
      <c r="G12" s="29">
        <f>C12+E12</f>
        <v>0</v>
      </c>
      <c r="H12" s="46"/>
      <c r="I12" s="47"/>
      <c r="J12" s="48">
        <f>F12+N12</f>
        <v>0</v>
      </c>
      <c r="K12" s="49">
        <f>G12+O12</f>
        <v>0</v>
      </c>
      <c r="L12" s="50" t="e">
        <f>+(G12*H12+O12*P12)/K12</f>
        <v>#DIV/0!</v>
      </c>
    </row>
    <row r="13" spans="1:12" ht="16.5">
      <c r="A13" s="26" t="s">
        <v>19</v>
      </c>
      <c r="B13" s="44">
        <f>SUM(B12)</f>
        <v>0</v>
      </c>
      <c r="C13" s="29">
        <f>SUM(C12)</f>
        <v>0</v>
      </c>
      <c r="D13" s="44">
        <f>SUM(D12)</f>
        <v>0</v>
      </c>
      <c r="E13" s="29">
        <f>SUM(E12)</f>
        <v>0</v>
      </c>
      <c r="F13" s="27">
        <f>B13+D13</f>
        <v>0</v>
      </c>
      <c r="G13" s="29">
        <f>C13+E13</f>
        <v>0</v>
      </c>
      <c r="H13" s="46"/>
      <c r="I13" s="47"/>
      <c r="J13" s="48">
        <f>F13+N13</f>
        <v>0</v>
      </c>
      <c r="K13" s="49">
        <f>G13+O13</f>
        <v>0</v>
      </c>
      <c r="L13" s="50" t="e">
        <f>+(G13*H13+O13*P13)/K13</f>
        <v>#DIV/0!</v>
      </c>
    </row>
    <row r="14" spans="1:12" ht="15">
      <c r="A14" s="34"/>
      <c r="B14" s="43"/>
      <c r="C14" s="39"/>
      <c r="D14" s="37"/>
      <c r="E14" s="38"/>
      <c r="F14" s="37"/>
      <c r="G14" s="39"/>
      <c r="H14" s="40"/>
      <c r="I14" s="41"/>
      <c r="J14" s="37"/>
      <c r="K14" s="38"/>
      <c r="L14" s="42"/>
    </row>
    <row r="15" spans="1:12" ht="16.5">
      <c r="A15" s="51" t="s">
        <v>89</v>
      </c>
      <c r="B15" s="52" t="s">
        <v>6</v>
      </c>
      <c r="C15" s="53" t="s">
        <v>87</v>
      </c>
      <c r="D15" s="54" t="s">
        <v>6</v>
      </c>
      <c r="E15" s="55" t="s">
        <v>87</v>
      </c>
      <c r="F15" s="54" t="s">
        <v>6</v>
      </c>
      <c r="G15" s="53" t="s">
        <v>87</v>
      </c>
      <c r="H15" s="46" t="s">
        <v>35</v>
      </c>
      <c r="I15" s="42" t="s">
        <v>85</v>
      </c>
      <c r="J15" s="54" t="s">
        <v>6</v>
      </c>
      <c r="K15" s="55" t="s">
        <v>87</v>
      </c>
      <c r="L15" s="56" t="s">
        <v>85</v>
      </c>
    </row>
    <row r="16" spans="1:12" ht="15">
      <c r="A16" s="57" t="s">
        <v>36</v>
      </c>
      <c r="B16" s="16">
        <v>210</v>
      </c>
      <c r="C16" s="17">
        <v>10468.5</v>
      </c>
      <c r="D16" s="16">
        <v>0</v>
      </c>
      <c r="E16" s="17">
        <v>0</v>
      </c>
      <c r="F16" s="16">
        <v>210</v>
      </c>
      <c r="G16" s="58">
        <v>10468.5</v>
      </c>
      <c r="H16" s="59" t="s">
        <v>90</v>
      </c>
      <c r="I16" s="60">
        <v>219.57</v>
      </c>
      <c r="J16" s="27">
        <f>F16+N16</f>
        <v>210</v>
      </c>
      <c r="K16" s="28">
        <f>G16+O16</f>
        <v>10468.5</v>
      </c>
      <c r="L16" s="61">
        <f>I16</f>
        <v>219.57</v>
      </c>
    </row>
    <row r="17" spans="1:12" ht="15">
      <c r="A17" s="57" t="s">
        <v>37</v>
      </c>
      <c r="B17" s="16">
        <v>90</v>
      </c>
      <c r="C17" s="17">
        <v>4486.5</v>
      </c>
      <c r="D17" s="16">
        <v>0</v>
      </c>
      <c r="E17" s="17">
        <v>0</v>
      </c>
      <c r="F17" s="16">
        <v>90</v>
      </c>
      <c r="G17" s="58">
        <v>4486.5</v>
      </c>
      <c r="H17" s="59" t="s">
        <v>91</v>
      </c>
      <c r="I17" s="60">
        <v>219.56</v>
      </c>
      <c r="J17" s="27">
        <f aca="true" t="shared" si="0" ref="J17:K48">F17+N17</f>
        <v>90</v>
      </c>
      <c r="K17" s="28">
        <f t="shared" si="0"/>
        <v>4486.5</v>
      </c>
      <c r="L17" s="61">
        <f aca="true" t="shared" si="1" ref="L17:L48">I17</f>
        <v>219.56</v>
      </c>
    </row>
    <row r="18" spans="1:12" ht="15">
      <c r="A18" s="57" t="s">
        <v>73</v>
      </c>
      <c r="B18" s="16">
        <v>20</v>
      </c>
      <c r="C18" s="17">
        <v>997</v>
      </c>
      <c r="D18" s="16">
        <v>0</v>
      </c>
      <c r="E18" s="17">
        <v>0</v>
      </c>
      <c r="F18" s="16">
        <v>20</v>
      </c>
      <c r="G18" s="58">
        <v>997</v>
      </c>
      <c r="H18" s="59" t="s">
        <v>92</v>
      </c>
      <c r="I18" s="60">
        <v>232</v>
      </c>
      <c r="J18" s="27">
        <f t="shared" si="0"/>
        <v>20</v>
      </c>
      <c r="K18" s="28">
        <f t="shared" si="0"/>
        <v>997</v>
      </c>
      <c r="L18" s="61">
        <f t="shared" si="1"/>
        <v>232</v>
      </c>
    </row>
    <row r="19" spans="1:12" ht="15">
      <c r="A19" s="57" t="s">
        <v>38</v>
      </c>
      <c r="B19" s="62">
        <v>10</v>
      </c>
      <c r="C19" s="58">
        <v>498.5</v>
      </c>
      <c r="D19" s="16">
        <v>0</v>
      </c>
      <c r="E19" s="17">
        <v>0</v>
      </c>
      <c r="F19" s="16">
        <v>10</v>
      </c>
      <c r="G19" s="58">
        <v>498.5</v>
      </c>
      <c r="H19" s="59" t="s">
        <v>93</v>
      </c>
      <c r="I19" s="60">
        <v>211</v>
      </c>
      <c r="J19" s="27">
        <f t="shared" si="0"/>
        <v>10</v>
      </c>
      <c r="K19" s="28">
        <f t="shared" si="0"/>
        <v>498.5</v>
      </c>
      <c r="L19" s="61">
        <f t="shared" si="1"/>
        <v>211</v>
      </c>
    </row>
    <row r="20" spans="1:12" ht="15">
      <c r="A20" s="57" t="s">
        <v>74</v>
      </c>
      <c r="B20" s="62">
        <v>70</v>
      </c>
      <c r="C20" s="58">
        <v>3489.5</v>
      </c>
      <c r="D20" s="62">
        <v>15</v>
      </c>
      <c r="E20" s="58">
        <v>748.4</v>
      </c>
      <c r="F20" s="16">
        <v>85</v>
      </c>
      <c r="G20" s="58">
        <v>4237.9</v>
      </c>
      <c r="H20" s="59" t="s">
        <v>94</v>
      </c>
      <c r="I20" s="60">
        <v>206.94</v>
      </c>
      <c r="J20" s="27">
        <f t="shared" si="0"/>
        <v>85</v>
      </c>
      <c r="K20" s="28">
        <f t="shared" si="0"/>
        <v>4237.9</v>
      </c>
      <c r="L20" s="61">
        <f t="shared" si="1"/>
        <v>206.94</v>
      </c>
    </row>
    <row r="21" spans="1:12" ht="15">
      <c r="A21" s="57" t="s">
        <v>39</v>
      </c>
      <c r="B21" s="62">
        <v>15</v>
      </c>
      <c r="C21" s="58">
        <v>749</v>
      </c>
      <c r="D21" s="62">
        <v>0</v>
      </c>
      <c r="E21" s="58">
        <v>0</v>
      </c>
      <c r="F21" s="16">
        <v>15</v>
      </c>
      <c r="G21" s="58">
        <v>749</v>
      </c>
      <c r="H21" s="59" t="s">
        <v>95</v>
      </c>
      <c r="I21" s="60">
        <v>313.4</v>
      </c>
      <c r="J21" s="27">
        <f t="shared" si="0"/>
        <v>15</v>
      </c>
      <c r="K21" s="28">
        <f t="shared" si="0"/>
        <v>749</v>
      </c>
      <c r="L21" s="61">
        <f t="shared" si="1"/>
        <v>313.4</v>
      </c>
    </row>
    <row r="22" spans="1:12" ht="15">
      <c r="A22" s="57" t="s">
        <v>40</v>
      </c>
      <c r="B22" s="62">
        <v>111</v>
      </c>
      <c r="C22" s="58">
        <v>5533.5</v>
      </c>
      <c r="D22" s="62">
        <v>0</v>
      </c>
      <c r="E22" s="58">
        <v>0</v>
      </c>
      <c r="F22" s="16">
        <v>111</v>
      </c>
      <c r="G22" s="58">
        <v>5533.5</v>
      </c>
      <c r="H22" s="59" t="s">
        <v>96</v>
      </c>
      <c r="I22" s="60">
        <v>275.32</v>
      </c>
      <c r="J22" s="27">
        <f t="shared" si="0"/>
        <v>111</v>
      </c>
      <c r="K22" s="28">
        <f t="shared" si="0"/>
        <v>5533.5</v>
      </c>
      <c r="L22" s="61">
        <f t="shared" si="1"/>
        <v>275.32</v>
      </c>
    </row>
    <row r="23" spans="1:12" ht="15">
      <c r="A23" s="57" t="s">
        <v>41</v>
      </c>
      <c r="B23" s="63">
        <v>182</v>
      </c>
      <c r="C23" s="64">
        <v>9073</v>
      </c>
      <c r="D23" s="63">
        <v>0</v>
      </c>
      <c r="E23" s="64">
        <v>0</v>
      </c>
      <c r="F23" s="16">
        <v>182</v>
      </c>
      <c r="G23" s="58">
        <v>9073</v>
      </c>
      <c r="H23" s="59" t="s">
        <v>97</v>
      </c>
      <c r="I23" s="60">
        <v>261.33</v>
      </c>
      <c r="J23" s="27">
        <f t="shared" si="0"/>
        <v>182</v>
      </c>
      <c r="K23" s="28">
        <f t="shared" si="0"/>
        <v>9073</v>
      </c>
      <c r="L23" s="61">
        <f t="shared" si="1"/>
        <v>261.33</v>
      </c>
    </row>
    <row r="24" spans="1:12" ht="15">
      <c r="A24" s="57" t="s">
        <v>98</v>
      </c>
      <c r="B24" s="65">
        <v>155</v>
      </c>
      <c r="C24" s="66">
        <v>7727.5</v>
      </c>
      <c r="D24" s="65">
        <v>0</v>
      </c>
      <c r="E24" s="66">
        <v>0</v>
      </c>
      <c r="F24" s="16">
        <v>155</v>
      </c>
      <c r="G24" s="58">
        <v>7727.5</v>
      </c>
      <c r="H24" s="59" t="s">
        <v>99</v>
      </c>
      <c r="I24" s="60">
        <v>209.13</v>
      </c>
      <c r="J24" s="27">
        <f t="shared" si="0"/>
        <v>155</v>
      </c>
      <c r="K24" s="28">
        <f t="shared" si="0"/>
        <v>7727.5</v>
      </c>
      <c r="L24" s="61">
        <f t="shared" si="1"/>
        <v>209.13</v>
      </c>
    </row>
    <row r="25" spans="1:12" ht="15">
      <c r="A25" s="57" t="s">
        <v>72</v>
      </c>
      <c r="B25" s="65">
        <v>30</v>
      </c>
      <c r="C25" s="66">
        <v>1495.5</v>
      </c>
      <c r="D25" s="65">
        <v>0</v>
      </c>
      <c r="E25" s="66">
        <v>0</v>
      </c>
      <c r="F25" s="16">
        <v>30</v>
      </c>
      <c r="G25" s="58">
        <v>1495.5</v>
      </c>
      <c r="H25" s="59" t="s">
        <v>100</v>
      </c>
      <c r="I25" s="60">
        <v>246.67</v>
      </c>
      <c r="J25" s="27">
        <f t="shared" si="0"/>
        <v>30</v>
      </c>
      <c r="K25" s="28">
        <f t="shared" si="0"/>
        <v>1495.5</v>
      </c>
      <c r="L25" s="61">
        <f t="shared" si="1"/>
        <v>246.67</v>
      </c>
    </row>
    <row r="26" spans="1:12" ht="15">
      <c r="A26" s="57" t="s">
        <v>42</v>
      </c>
      <c r="B26" s="63">
        <v>165</v>
      </c>
      <c r="C26" s="64">
        <v>8226</v>
      </c>
      <c r="D26" s="63">
        <v>75</v>
      </c>
      <c r="E26" s="64">
        <v>3743.3</v>
      </c>
      <c r="F26" s="16">
        <v>240</v>
      </c>
      <c r="G26" s="58">
        <v>11969.3</v>
      </c>
      <c r="H26" s="59" t="s">
        <v>101</v>
      </c>
      <c r="I26" s="60">
        <v>208.81</v>
      </c>
      <c r="J26" s="27">
        <f t="shared" si="0"/>
        <v>240</v>
      </c>
      <c r="K26" s="28">
        <f t="shared" si="0"/>
        <v>11969.3</v>
      </c>
      <c r="L26" s="61">
        <f t="shared" si="1"/>
        <v>208.81</v>
      </c>
    </row>
    <row r="27" spans="1:12" ht="15">
      <c r="A27" s="57" t="s">
        <v>43</v>
      </c>
      <c r="B27" s="65">
        <v>90</v>
      </c>
      <c r="C27" s="66">
        <v>4486.5</v>
      </c>
      <c r="D27" s="65">
        <v>30</v>
      </c>
      <c r="E27" s="66">
        <v>1497.6</v>
      </c>
      <c r="F27" s="16">
        <v>120</v>
      </c>
      <c r="G27" s="58">
        <v>5984.1</v>
      </c>
      <c r="H27" s="59" t="s">
        <v>102</v>
      </c>
      <c r="I27" s="60">
        <v>207.17</v>
      </c>
      <c r="J27" s="27">
        <f t="shared" si="0"/>
        <v>120</v>
      </c>
      <c r="K27" s="28">
        <f t="shared" si="0"/>
        <v>5984.1</v>
      </c>
      <c r="L27" s="61">
        <f t="shared" si="1"/>
        <v>207.17</v>
      </c>
    </row>
    <row r="28" spans="1:12" ht="15">
      <c r="A28" s="57" t="s">
        <v>44</v>
      </c>
      <c r="B28" s="65">
        <v>60</v>
      </c>
      <c r="C28" s="66">
        <v>2991</v>
      </c>
      <c r="D28" s="65">
        <v>0</v>
      </c>
      <c r="E28" s="66">
        <v>0</v>
      </c>
      <c r="F28" s="16">
        <v>60</v>
      </c>
      <c r="G28" s="58">
        <v>2991</v>
      </c>
      <c r="H28" s="59" t="s">
        <v>103</v>
      </c>
      <c r="I28" s="60">
        <v>240.17</v>
      </c>
      <c r="J28" s="27">
        <f t="shared" si="0"/>
        <v>60</v>
      </c>
      <c r="K28" s="28">
        <f t="shared" si="0"/>
        <v>2991</v>
      </c>
      <c r="L28" s="61">
        <f t="shared" si="1"/>
        <v>240.17</v>
      </c>
    </row>
    <row r="29" spans="1:12" ht="15">
      <c r="A29" s="57" t="s">
        <v>45</v>
      </c>
      <c r="B29" s="62"/>
      <c r="C29" s="58">
        <v>0</v>
      </c>
      <c r="D29" s="16">
        <v>20</v>
      </c>
      <c r="E29" s="17">
        <v>997.6</v>
      </c>
      <c r="F29" s="16">
        <v>20</v>
      </c>
      <c r="G29" s="58">
        <v>997.6</v>
      </c>
      <c r="H29" s="59" t="s">
        <v>104</v>
      </c>
      <c r="I29" s="60">
        <v>257.74</v>
      </c>
      <c r="J29" s="27">
        <f t="shared" si="0"/>
        <v>20</v>
      </c>
      <c r="K29" s="28">
        <f t="shared" si="0"/>
        <v>997.6</v>
      </c>
      <c r="L29" s="61">
        <f t="shared" si="1"/>
        <v>257.74</v>
      </c>
    </row>
    <row r="30" spans="1:12" ht="15">
      <c r="A30" s="57" t="s">
        <v>67</v>
      </c>
      <c r="B30" s="65">
        <v>30</v>
      </c>
      <c r="C30" s="66">
        <v>1495.5</v>
      </c>
      <c r="D30" s="65">
        <v>0</v>
      </c>
      <c r="E30" s="66">
        <v>0</v>
      </c>
      <c r="F30" s="16">
        <v>30</v>
      </c>
      <c r="G30" s="58">
        <v>1495.5</v>
      </c>
      <c r="H30" s="59" t="s">
        <v>105</v>
      </c>
      <c r="I30" s="60">
        <v>217</v>
      </c>
      <c r="J30" s="27">
        <f t="shared" si="0"/>
        <v>30</v>
      </c>
      <c r="K30" s="28">
        <f t="shared" si="0"/>
        <v>1495.5</v>
      </c>
      <c r="L30" s="61">
        <f t="shared" si="1"/>
        <v>217</v>
      </c>
    </row>
    <row r="31" spans="1:12" ht="15">
      <c r="A31" s="57" t="s">
        <v>55</v>
      </c>
      <c r="B31" s="65">
        <v>50</v>
      </c>
      <c r="C31" s="66">
        <v>2492.5</v>
      </c>
      <c r="D31" s="65">
        <v>3</v>
      </c>
      <c r="E31" s="66">
        <v>149.5</v>
      </c>
      <c r="F31" s="16">
        <v>53</v>
      </c>
      <c r="G31" s="58">
        <v>2642</v>
      </c>
      <c r="H31" s="59" t="s">
        <v>106</v>
      </c>
      <c r="I31" s="60">
        <v>254.24</v>
      </c>
      <c r="J31" s="27">
        <f t="shared" si="0"/>
        <v>53</v>
      </c>
      <c r="K31" s="28">
        <f t="shared" si="0"/>
        <v>2642</v>
      </c>
      <c r="L31" s="61">
        <f t="shared" si="1"/>
        <v>254.24</v>
      </c>
    </row>
    <row r="32" spans="1:12" ht="15">
      <c r="A32" s="57" t="s">
        <v>69</v>
      </c>
      <c r="B32" s="63">
        <v>30</v>
      </c>
      <c r="C32" s="64">
        <v>1495.5</v>
      </c>
      <c r="D32" s="63">
        <v>0</v>
      </c>
      <c r="E32" s="64">
        <v>0</v>
      </c>
      <c r="F32" s="16">
        <v>30</v>
      </c>
      <c r="G32" s="58">
        <v>1495.5</v>
      </c>
      <c r="H32" s="59" t="s">
        <v>107</v>
      </c>
      <c r="I32" s="60">
        <v>208.33</v>
      </c>
      <c r="J32" s="27">
        <f t="shared" si="0"/>
        <v>30</v>
      </c>
      <c r="K32" s="28">
        <f t="shared" si="0"/>
        <v>1495.5</v>
      </c>
      <c r="L32" s="61">
        <f t="shared" si="1"/>
        <v>208.33</v>
      </c>
    </row>
    <row r="33" spans="1:12" ht="15">
      <c r="A33" s="57" t="s">
        <v>46</v>
      </c>
      <c r="B33" s="65">
        <v>50</v>
      </c>
      <c r="C33" s="66">
        <v>2492.5</v>
      </c>
      <c r="D33" s="65">
        <v>0</v>
      </c>
      <c r="E33" s="66">
        <v>0</v>
      </c>
      <c r="F33" s="16">
        <v>50</v>
      </c>
      <c r="G33" s="58">
        <v>2492.5</v>
      </c>
      <c r="H33" s="59" t="s">
        <v>108</v>
      </c>
      <c r="I33" s="60">
        <v>205.4</v>
      </c>
      <c r="J33" s="27">
        <f t="shared" si="0"/>
        <v>50</v>
      </c>
      <c r="K33" s="28">
        <f t="shared" si="0"/>
        <v>2492.5</v>
      </c>
      <c r="L33" s="61">
        <f t="shared" si="1"/>
        <v>205.4</v>
      </c>
    </row>
    <row r="34" spans="1:12" ht="15">
      <c r="A34" s="57" t="s">
        <v>47</v>
      </c>
      <c r="B34" s="16">
        <v>50</v>
      </c>
      <c r="C34" s="17">
        <v>2492.5</v>
      </c>
      <c r="D34" s="16">
        <v>0</v>
      </c>
      <c r="E34" s="17">
        <v>0</v>
      </c>
      <c r="F34" s="16">
        <v>50</v>
      </c>
      <c r="G34" s="58">
        <v>2492.5</v>
      </c>
      <c r="H34" s="59" t="s">
        <v>109</v>
      </c>
      <c r="I34" s="60">
        <v>243.2</v>
      </c>
      <c r="J34" s="27">
        <f t="shared" si="0"/>
        <v>50</v>
      </c>
      <c r="K34" s="28">
        <f t="shared" si="0"/>
        <v>2492.5</v>
      </c>
      <c r="L34" s="61">
        <f t="shared" si="1"/>
        <v>243.2</v>
      </c>
    </row>
    <row r="35" spans="1:12" ht="15">
      <c r="A35" s="57" t="s">
        <v>68</v>
      </c>
      <c r="B35" s="63">
        <v>34</v>
      </c>
      <c r="C35" s="64">
        <v>1523.5</v>
      </c>
      <c r="D35" s="63">
        <v>0</v>
      </c>
      <c r="E35" s="64">
        <v>0</v>
      </c>
      <c r="F35" s="16">
        <v>34</v>
      </c>
      <c r="G35" s="58">
        <v>1523.5</v>
      </c>
      <c r="H35" s="59" t="s">
        <v>110</v>
      </c>
      <c r="I35" s="60">
        <v>318.18</v>
      </c>
      <c r="J35" s="27">
        <f t="shared" si="0"/>
        <v>34</v>
      </c>
      <c r="K35" s="28">
        <f t="shared" si="0"/>
        <v>1523.5</v>
      </c>
      <c r="L35" s="61">
        <f t="shared" si="1"/>
        <v>318.18</v>
      </c>
    </row>
    <row r="36" spans="1:12" ht="15">
      <c r="A36" s="57" t="s">
        <v>48</v>
      </c>
      <c r="B36" s="65">
        <v>90</v>
      </c>
      <c r="C36" s="66">
        <v>4486.5</v>
      </c>
      <c r="D36" s="65">
        <v>0</v>
      </c>
      <c r="E36" s="66">
        <v>0</v>
      </c>
      <c r="F36" s="16">
        <v>90</v>
      </c>
      <c r="G36" s="58">
        <v>4486.5</v>
      </c>
      <c r="H36" s="59" t="s">
        <v>111</v>
      </c>
      <c r="I36" s="60">
        <v>265.56</v>
      </c>
      <c r="J36" s="27">
        <f t="shared" si="0"/>
        <v>90</v>
      </c>
      <c r="K36" s="28">
        <f t="shared" si="0"/>
        <v>4486.5</v>
      </c>
      <c r="L36" s="61">
        <f t="shared" si="1"/>
        <v>265.56</v>
      </c>
    </row>
    <row r="37" spans="1:12" ht="15">
      <c r="A37" s="57" t="s">
        <v>112</v>
      </c>
      <c r="B37" s="16">
        <v>10</v>
      </c>
      <c r="C37" s="17">
        <v>498.5</v>
      </c>
      <c r="D37" s="16">
        <v>0</v>
      </c>
      <c r="E37" s="17">
        <v>0</v>
      </c>
      <c r="F37" s="16">
        <v>10</v>
      </c>
      <c r="G37" s="58">
        <v>498.5</v>
      </c>
      <c r="H37" s="59" t="s">
        <v>113</v>
      </c>
      <c r="I37" s="60">
        <v>330</v>
      </c>
      <c r="J37" s="27">
        <f t="shared" si="0"/>
        <v>10</v>
      </c>
      <c r="K37" s="28">
        <f t="shared" si="0"/>
        <v>498.5</v>
      </c>
      <c r="L37" s="61">
        <f t="shared" si="1"/>
        <v>330</v>
      </c>
    </row>
    <row r="38" spans="1:12" ht="15">
      <c r="A38" s="57" t="s">
        <v>49</v>
      </c>
      <c r="B38" s="16"/>
      <c r="C38" s="17">
        <v>0</v>
      </c>
      <c r="D38" s="16">
        <v>9</v>
      </c>
      <c r="E38" s="17">
        <v>449</v>
      </c>
      <c r="F38" s="16">
        <v>9</v>
      </c>
      <c r="G38" s="58">
        <v>449</v>
      </c>
      <c r="H38" s="59">
        <v>99578</v>
      </c>
      <c r="I38" s="60">
        <v>221.78</v>
      </c>
      <c r="J38" s="27">
        <f t="shared" si="0"/>
        <v>9</v>
      </c>
      <c r="K38" s="28">
        <f t="shared" si="0"/>
        <v>449</v>
      </c>
      <c r="L38" s="61">
        <f t="shared" si="1"/>
        <v>221.78</v>
      </c>
    </row>
    <row r="39" spans="1:12" ht="15">
      <c r="A39" s="57" t="s">
        <v>50</v>
      </c>
      <c r="B39" s="16"/>
      <c r="C39" s="17">
        <v>0</v>
      </c>
      <c r="D39" s="16">
        <v>45</v>
      </c>
      <c r="E39" s="17">
        <v>2244.7</v>
      </c>
      <c r="F39" s="16">
        <v>45</v>
      </c>
      <c r="G39" s="58">
        <v>2244.7</v>
      </c>
      <c r="H39" s="59" t="s">
        <v>114</v>
      </c>
      <c r="I39" s="60">
        <v>243.9</v>
      </c>
      <c r="J39" s="27">
        <f t="shared" si="0"/>
        <v>45</v>
      </c>
      <c r="K39" s="28">
        <f t="shared" si="0"/>
        <v>2244.7</v>
      </c>
      <c r="L39" s="61">
        <f t="shared" si="1"/>
        <v>243.9</v>
      </c>
    </row>
    <row r="40" spans="1:12" ht="15">
      <c r="A40" s="57" t="s">
        <v>70</v>
      </c>
      <c r="B40" s="16">
        <v>30</v>
      </c>
      <c r="C40" s="17">
        <v>1495.5</v>
      </c>
      <c r="D40" s="16">
        <v>0</v>
      </c>
      <c r="E40" s="17">
        <v>0</v>
      </c>
      <c r="F40" s="16">
        <v>30</v>
      </c>
      <c r="G40" s="58">
        <v>1495.5</v>
      </c>
      <c r="H40" s="59" t="s">
        <v>115</v>
      </c>
      <c r="I40" s="60">
        <v>265</v>
      </c>
      <c r="J40" s="27">
        <f t="shared" si="0"/>
        <v>30</v>
      </c>
      <c r="K40" s="28">
        <f t="shared" si="0"/>
        <v>1495.5</v>
      </c>
      <c r="L40" s="61">
        <f t="shared" si="1"/>
        <v>265</v>
      </c>
    </row>
    <row r="41" spans="1:12" ht="15">
      <c r="A41" s="57" t="s">
        <v>51</v>
      </c>
      <c r="B41" s="16"/>
      <c r="C41" s="17">
        <v>0</v>
      </c>
      <c r="D41" s="16">
        <v>3</v>
      </c>
      <c r="E41" s="17">
        <v>149.5</v>
      </c>
      <c r="F41" s="16">
        <v>3</v>
      </c>
      <c r="G41" s="58">
        <v>149.5</v>
      </c>
      <c r="H41" s="59">
        <v>33637.5</v>
      </c>
      <c r="I41" s="60">
        <v>225</v>
      </c>
      <c r="J41" s="27">
        <f t="shared" si="0"/>
        <v>3</v>
      </c>
      <c r="K41" s="28">
        <f t="shared" si="0"/>
        <v>149.5</v>
      </c>
      <c r="L41" s="61">
        <f t="shared" si="1"/>
        <v>225</v>
      </c>
    </row>
    <row r="42" spans="1:12" ht="15">
      <c r="A42" s="57" t="s">
        <v>52</v>
      </c>
      <c r="B42" s="63">
        <v>20</v>
      </c>
      <c r="C42" s="64">
        <v>997</v>
      </c>
      <c r="D42" s="63">
        <v>43</v>
      </c>
      <c r="E42" s="64">
        <v>2109.6</v>
      </c>
      <c r="F42" s="16">
        <v>63</v>
      </c>
      <c r="G42" s="58">
        <v>3106.6</v>
      </c>
      <c r="H42" s="59" t="s">
        <v>116</v>
      </c>
      <c r="I42" s="60">
        <v>218.73</v>
      </c>
      <c r="J42" s="27">
        <f t="shared" si="0"/>
        <v>63</v>
      </c>
      <c r="K42" s="28">
        <f t="shared" si="0"/>
        <v>3106.6</v>
      </c>
      <c r="L42" s="61">
        <f t="shared" si="1"/>
        <v>218.73</v>
      </c>
    </row>
    <row r="43" spans="1:12" ht="15">
      <c r="A43" s="57" t="s">
        <v>53</v>
      </c>
      <c r="B43" s="62">
        <v>50</v>
      </c>
      <c r="C43" s="58">
        <v>2492.5</v>
      </c>
      <c r="D43" s="62">
        <v>0</v>
      </c>
      <c r="E43" s="17">
        <v>0</v>
      </c>
      <c r="F43" s="16">
        <v>50</v>
      </c>
      <c r="G43" s="58">
        <v>2492.5</v>
      </c>
      <c r="H43" s="59" t="s">
        <v>117</v>
      </c>
      <c r="I43" s="60">
        <v>281</v>
      </c>
      <c r="J43" s="27">
        <f t="shared" si="0"/>
        <v>50</v>
      </c>
      <c r="K43" s="28">
        <f t="shared" si="0"/>
        <v>2492.5</v>
      </c>
      <c r="L43" s="61">
        <f t="shared" si="1"/>
        <v>281</v>
      </c>
    </row>
    <row r="44" spans="1:12" ht="15">
      <c r="A44" s="57" t="s">
        <v>54</v>
      </c>
      <c r="B44" s="62"/>
      <c r="C44" s="58">
        <v>0</v>
      </c>
      <c r="D44" s="62">
        <v>142</v>
      </c>
      <c r="E44" s="17">
        <v>7085.9</v>
      </c>
      <c r="F44" s="16">
        <v>142</v>
      </c>
      <c r="G44" s="58">
        <v>7085.9</v>
      </c>
      <c r="H44" s="59" t="s">
        <v>118</v>
      </c>
      <c r="I44" s="60">
        <v>236.13</v>
      </c>
      <c r="J44" s="27">
        <f t="shared" si="0"/>
        <v>142</v>
      </c>
      <c r="K44" s="28">
        <f t="shared" si="0"/>
        <v>7085.9</v>
      </c>
      <c r="L44" s="61">
        <f t="shared" si="1"/>
        <v>236.13</v>
      </c>
    </row>
    <row r="45" spans="1:12" ht="15">
      <c r="A45" s="57" t="s">
        <v>71</v>
      </c>
      <c r="B45" s="65">
        <v>20</v>
      </c>
      <c r="C45" s="66">
        <v>997</v>
      </c>
      <c r="D45" s="65">
        <v>5</v>
      </c>
      <c r="E45" s="66">
        <v>249.2</v>
      </c>
      <c r="F45" s="16">
        <v>25</v>
      </c>
      <c r="G45" s="58">
        <v>1246.2</v>
      </c>
      <c r="H45" s="59" t="s">
        <v>119</v>
      </c>
      <c r="I45" s="60">
        <v>224.2</v>
      </c>
      <c r="J45" s="27">
        <f t="shared" si="0"/>
        <v>25</v>
      </c>
      <c r="K45" s="28">
        <f t="shared" si="0"/>
        <v>1246.2</v>
      </c>
      <c r="L45" s="61">
        <f t="shared" si="1"/>
        <v>224.2</v>
      </c>
    </row>
    <row r="46" spans="1:12" ht="15">
      <c r="A46" s="57" t="s">
        <v>56</v>
      </c>
      <c r="B46" s="65">
        <v>40</v>
      </c>
      <c r="C46" s="66">
        <v>1994</v>
      </c>
      <c r="D46" s="65">
        <v>0</v>
      </c>
      <c r="E46" s="66">
        <v>0</v>
      </c>
      <c r="F46" s="16">
        <v>40</v>
      </c>
      <c r="G46" s="58">
        <v>1994</v>
      </c>
      <c r="H46" s="59" t="s">
        <v>120</v>
      </c>
      <c r="I46" s="60">
        <v>211.75</v>
      </c>
      <c r="J46" s="27">
        <f t="shared" si="0"/>
        <v>40</v>
      </c>
      <c r="K46" s="28">
        <f t="shared" si="0"/>
        <v>1994</v>
      </c>
      <c r="L46" s="61">
        <f t="shared" si="1"/>
        <v>211.75</v>
      </c>
    </row>
    <row r="47" spans="1:12" ht="16.5">
      <c r="A47" s="57" t="s">
        <v>57</v>
      </c>
      <c r="B47" s="67">
        <v>20</v>
      </c>
      <c r="C47" s="68">
        <v>997</v>
      </c>
      <c r="D47" s="67">
        <v>0</v>
      </c>
      <c r="E47" s="68">
        <v>0</v>
      </c>
      <c r="F47" s="67">
        <v>20</v>
      </c>
      <c r="G47" s="69">
        <v>997</v>
      </c>
      <c r="H47" s="70" t="s">
        <v>121</v>
      </c>
      <c r="I47" s="71">
        <v>215.5</v>
      </c>
      <c r="J47" s="48">
        <f t="shared" si="0"/>
        <v>20</v>
      </c>
      <c r="K47" s="49">
        <f>G47+O47</f>
        <v>997</v>
      </c>
      <c r="L47" s="72">
        <f>I47</f>
        <v>215.5</v>
      </c>
    </row>
    <row r="48" spans="1:12" ht="16.5">
      <c r="A48" s="57" t="s">
        <v>19</v>
      </c>
      <c r="B48" s="67">
        <v>1732</v>
      </c>
      <c r="C48" s="68">
        <v>86172</v>
      </c>
      <c r="D48" s="67">
        <v>390</v>
      </c>
      <c r="E48" s="68">
        <v>19424.3</v>
      </c>
      <c r="F48" s="67">
        <v>2122</v>
      </c>
      <c r="G48" s="69" t="s">
        <v>122</v>
      </c>
      <c r="H48" s="70" t="s">
        <v>123</v>
      </c>
      <c r="I48" s="71">
        <v>233.33</v>
      </c>
      <c r="J48" s="48">
        <f t="shared" si="0"/>
        <v>2122</v>
      </c>
      <c r="K48" s="49" t="str">
        <f>G48</f>
        <v>1,05,596.3</v>
      </c>
      <c r="L48" s="72">
        <f t="shared" si="1"/>
        <v>233.33</v>
      </c>
    </row>
    <row r="49" spans="1:12" ht="15">
      <c r="A49" s="73"/>
      <c r="B49" s="74"/>
      <c r="C49" s="75"/>
      <c r="D49" s="74"/>
      <c r="E49" s="75"/>
      <c r="F49" s="74"/>
      <c r="G49" s="76"/>
      <c r="H49" s="59"/>
      <c r="I49" s="77"/>
      <c r="J49" s="16"/>
      <c r="K49" s="17"/>
      <c r="L49" s="61"/>
    </row>
    <row r="50" spans="1:12" ht="15">
      <c r="A50" s="73" t="s">
        <v>62</v>
      </c>
      <c r="B50" s="74"/>
      <c r="C50" s="75"/>
      <c r="D50" s="74"/>
      <c r="E50" s="75"/>
      <c r="F50" s="74"/>
      <c r="G50" s="76"/>
      <c r="H50" s="59"/>
      <c r="I50" s="77"/>
      <c r="J50" s="16"/>
      <c r="K50" s="17"/>
      <c r="L50" s="61"/>
    </row>
    <row r="51" spans="1:12" ht="15">
      <c r="A51" s="73" t="s">
        <v>63</v>
      </c>
      <c r="B51" s="74"/>
      <c r="C51" s="75"/>
      <c r="D51" s="74"/>
      <c r="E51" s="75"/>
      <c r="F51" s="74"/>
      <c r="G51" s="77" t="s">
        <v>64</v>
      </c>
      <c r="H51" s="59"/>
      <c r="I51" s="78"/>
      <c r="J51" s="16"/>
      <c r="K51" s="17"/>
      <c r="L51" s="61"/>
    </row>
    <row r="52" spans="1:12" ht="15">
      <c r="A52" s="73" t="s">
        <v>65</v>
      </c>
      <c r="B52" s="74"/>
      <c r="C52" s="75"/>
      <c r="D52" s="74"/>
      <c r="E52" s="75"/>
      <c r="F52" s="74"/>
      <c r="G52" s="76"/>
      <c r="H52" s="59" t="s">
        <v>66</v>
      </c>
      <c r="I52" s="77"/>
      <c r="J52" s="16"/>
      <c r="K52" s="17"/>
      <c r="L52" s="61"/>
    </row>
    <row r="53" spans="1:12" ht="15">
      <c r="A53" s="73" t="s">
        <v>31</v>
      </c>
      <c r="B53" s="74"/>
      <c r="C53" s="75"/>
      <c r="D53" s="74"/>
      <c r="E53" s="75"/>
      <c r="F53" s="74"/>
      <c r="G53" s="76"/>
      <c r="H53" s="59"/>
      <c r="I53" s="77"/>
      <c r="J53" s="16"/>
      <c r="K53" s="17"/>
      <c r="L53" s="61"/>
    </row>
    <row r="54" spans="1:12" ht="15">
      <c r="A54" s="73" t="s">
        <v>32</v>
      </c>
      <c r="B54" s="74"/>
      <c r="C54" s="75"/>
      <c r="D54" s="74"/>
      <c r="E54" s="75"/>
      <c r="F54" s="74"/>
      <c r="G54" s="76"/>
      <c r="H54" s="59"/>
      <c r="I54" s="77"/>
      <c r="J54" s="16"/>
      <c r="K54" s="17"/>
      <c r="L54" s="61"/>
    </row>
    <row r="55" spans="1:12" ht="15">
      <c r="A55" s="73"/>
      <c r="B55" s="74"/>
      <c r="C55" s="75"/>
      <c r="D55" s="74"/>
      <c r="E55" s="75"/>
      <c r="F55" s="74"/>
      <c r="G55" s="76"/>
      <c r="H55" s="59"/>
      <c r="I55" s="77"/>
      <c r="J55" s="16"/>
      <c r="K55" s="17"/>
      <c r="L55" s="61"/>
    </row>
    <row r="56" spans="1:12" ht="15">
      <c r="A56" s="73"/>
      <c r="B56" s="74"/>
      <c r="C56" s="75"/>
      <c r="D56" s="74"/>
      <c r="E56" s="75"/>
      <c r="F56" s="74"/>
      <c r="G56" s="76"/>
      <c r="H56" s="59"/>
      <c r="I56" s="77"/>
      <c r="J56" s="16"/>
      <c r="K56" s="17"/>
      <c r="L56" s="61"/>
    </row>
    <row r="57" spans="1:12" ht="15">
      <c r="A57" s="73"/>
      <c r="B57" s="74"/>
      <c r="C57" s="75"/>
      <c r="D57" s="74"/>
      <c r="E57" s="75"/>
      <c r="F57" s="74"/>
      <c r="G57" s="76"/>
      <c r="H57" s="59"/>
      <c r="I57" s="77"/>
      <c r="J57" s="16"/>
      <c r="K57" s="17"/>
      <c r="L57" s="61"/>
    </row>
    <row r="58" spans="1:12" ht="15">
      <c r="A58" s="73"/>
      <c r="B58" s="74"/>
      <c r="C58" s="75"/>
      <c r="D58" s="74"/>
      <c r="E58" s="75"/>
      <c r="F58" s="74"/>
      <c r="G58" s="76"/>
      <c r="H58" s="59"/>
      <c r="I58" s="77"/>
      <c r="J58" s="16"/>
      <c r="K58" s="17"/>
      <c r="L58" s="61"/>
    </row>
    <row r="59" spans="1:12" ht="15">
      <c r="A59" s="79"/>
      <c r="B59" s="80"/>
      <c r="C59" s="81"/>
      <c r="D59" s="82"/>
      <c r="E59" s="83"/>
      <c r="F59" s="82"/>
      <c r="G59" s="81"/>
      <c r="H59" s="84"/>
      <c r="I59" s="85"/>
      <c r="J59" s="82"/>
      <c r="K59" s="83"/>
      <c r="L59" s="86"/>
    </row>
    <row r="60" spans="1:12" ht="15">
      <c r="A60" s="79"/>
      <c r="B60" s="80"/>
      <c r="C60" s="81"/>
      <c r="D60" s="82"/>
      <c r="E60" s="83"/>
      <c r="F60" s="82"/>
      <c r="G60" s="81"/>
      <c r="H60" s="84"/>
      <c r="I60" s="85"/>
      <c r="J60" s="82"/>
      <c r="K60" s="83"/>
      <c r="L60" s="86"/>
    </row>
    <row r="61" spans="1:12" ht="15">
      <c r="A61" s="79"/>
      <c r="B61" s="80"/>
      <c r="C61" s="81"/>
      <c r="D61" s="82"/>
      <c r="E61" s="83"/>
      <c r="F61" s="82"/>
      <c r="G61" s="81"/>
      <c r="H61" s="84"/>
      <c r="I61" s="85"/>
      <c r="J61" s="82"/>
      <c r="K61" s="83"/>
      <c r="L61" s="86"/>
    </row>
    <row r="62" spans="1:12" ht="15">
      <c r="A62" s="87"/>
      <c r="B62" s="88"/>
      <c r="C62" s="89"/>
      <c r="D62" s="90"/>
      <c r="E62" s="91"/>
      <c r="F62" s="90"/>
      <c r="G62" s="89"/>
      <c r="H62" s="92"/>
      <c r="I62" s="93"/>
      <c r="J62" s="90"/>
      <c r="K62" s="91"/>
      <c r="L62" s="94"/>
    </row>
    <row r="63" spans="1:12" ht="15">
      <c r="A63" s="87"/>
      <c r="B63" s="88"/>
      <c r="C63" s="89"/>
      <c r="D63" s="90"/>
      <c r="E63" s="91"/>
      <c r="F63" s="90"/>
      <c r="G63" s="89"/>
      <c r="H63" s="92"/>
      <c r="I63" s="93"/>
      <c r="J63" s="90"/>
      <c r="K63" s="91"/>
      <c r="L63" s="94"/>
    </row>
    <row r="64" spans="1:12" ht="15">
      <c r="A64" s="87"/>
      <c r="B64" s="88"/>
      <c r="C64" s="89"/>
      <c r="D64" s="90"/>
      <c r="E64" s="91"/>
      <c r="F64" s="90"/>
      <c r="G64" s="89"/>
      <c r="H64" s="92"/>
      <c r="I64" s="93"/>
      <c r="J64" s="90"/>
      <c r="K64" s="91"/>
      <c r="L64" s="94"/>
    </row>
    <row r="65" spans="1:12" ht="15">
      <c r="A65" s="87"/>
      <c r="B65" s="88"/>
      <c r="C65" s="89"/>
      <c r="D65" s="90"/>
      <c r="E65" s="91"/>
      <c r="F65" s="90"/>
      <c r="G65" s="89"/>
      <c r="H65" s="92"/>
      <c r="I65" s="93"/>
      <c r="J65" s="90"/>
      <c r="K65" s="91"/>
      <c r="L65" s="94"/>
    </row>
    <row r="66" spans="1:12" ht="15.75">
      <c r="A66" s="95"/>
      <c r="B66" s="96"/>
      <c r="C66" s="97"/>
      <c r="D66" s="98"/>
      <c r="E66" s="99"/>
      <c r="F66" s="98"/>
      <c r="G66" s="97"/>
      <c r="H66" s="100"/>
      <c r="I66" s="101"/>
      <c r="J66" s="98"/>
      <c r="K66" s="99"/>
      <c r="L66" s="102"/>
    </row>
    <row r="67" spans="1:12" ht="15.75">
      <c r="A67" s="95"/>
      <c r="B67" s="96"/>
      <c r="C67" s="97"/>
      <c r="D67" s="98"/>
      <c r="E67" s="99"/>
      <c r="F67" s="98"/>
      <c r="G67" s="97"/>
      <c r="H67" s="100"/>
      <c r="I67" s="101"/>
      <c r="J67" s="98"/>
      <c r="K67" s="99"/>
      <c r="L67" s="102"/>
    </row>
  </sheetData>
  <sheetProtection/>
  <printOptions/>
  <pageMargins left="0.34" right="0.72" top="0.75" bottom="0.75" header="0.3" footer="0.3"/>
  <pageSetup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32.7109375" style="195" customWidth="1"/>
    <col min="2" max="2" width="7.7109375" style="319" customWidth="1"/>
    <col min="3" max="3" width="10.7109375" style="401" customWidth="1"/>
    <col min="4" max="4" width="7.421875" style="195" customWidth="1"/>
    <col min="5" max="5" width="10.57421875" style="401" customWidth="1"/>
    <col min="6" max="6" width="7.7109375" style="195" customWidth="1"/>
    <col min="7" max="7" width="11.00390625" style="401" customWidth="1"/>
    <col min="8" max="8" width="14.7109375" style="394" customWidth="1"/>
    <col min="9" max="9" width="10.28125" style="394" customWidth="1"/>
    <col min="10" max="11" width="8.8515625" style="195" customWidth="1"/>
    <col min="12" max="12" width="14.28125" style="195" customWidth="1"/>
    <col min="13" max="16384" width="9.140625" style="195" customWidth="1"/>
  </cols>
  <sheetData>
    <row r="1" spans="1:10" ht="13.5" customHeight="1">
      <c r="A1" s="105" t="s">
        <v>1278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1279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1280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1281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347</v>
      </c>
      <c r="B15" s="387">
        <v>20</v>
      </c>
      <c r="C15" s="227">
        <v>997</v>
      </c>
      <c r="D15" s="387">
        <v>0</v>
      </c>
      <c r="E15" s="228">
        <v>0</v>
      </c>
      <c r="F15" s="387">
        <v>20</v>
      </c>
      <c r="G15" s="228">
        <v>997</v>
      </c>
      <c r="H15" s="134" t="s">
        <v>1282</v>
      </c>
      <c r="I15" s="229">
        <v>226</v>
      </c>
      <c r="J15" s="210"/>
    </row>
    <row r="16" spans="1:10" ht="13.5" customHeight="1">
      <c r="A16" s="131" t="s">
        <v>36</v>
      </c>
      <c r="B16" s="387">
        <v>1104</v>
      </c>
      <c r="C16" s="227">
        <v>55067.5</v>
      </c>
      <c r="D16" s="387">
        <v>120</v>
      </c>
      <c r="E16" s="228">
        <v>5989.6</v>
      </c>
      <c r="F16" s="387">
        <v>1224</v>
      </c>
      <c r="G16" s="228">
        <v>61057.1</v>
      </c>
      <c r="H16" s="134" t="s">
        <v>1283</v>
      </c>
      <c r="I16" s="229">
        <v>197.26</v>
      </c>
      <c r="J16" s="210"/>
    </row>
    <row r="17" spans="1:10" ht="13.5" customHeight="1">
      <c r="A17" s="131" t="s">
        <v>1284</v>
      </c>
      <c r="B17" s="387">
        <v>1</v>
      </c>
      <c r="C17" s="227">
        <v>7</v>
      </c>
      <c r="D17" s="387">
        <v>0</v>
      </c>
      <c r="E17" s="228">
        <v>0</v>
      </c>
      <c r="F17" s="387">
        <v>1</v>
      </c>
      <c r="G17" s="228">
        <v>7</v>
      </c>
      <c r="H17" s="134">
        <v>9100</v>
      </c>
      <c r="I17" s="229">
        <v>1300</v>
      </c>
      <c r="J17" s="210"/>
    </row>
    <row r="18" spans="1:10" ht="13.5" customHeight="1">
      <c r="A18" s="131" t="s">
        <v>213</v>
      </c>
      <c r="B18" s="387">
        <v>100</v>
      </c>
      <c r="C18" s="227">
        <v>4988</v>
      </c>
      <c r="D18" s="387">
        <v>102</v>
      </c>
      <c r="E18" s="228">
        <v>5092.2</v>
      </c>
      <c r="F18" s="387">
        <v>202</v>
      </c>
      <c r="G18" s="228">
        <v>10080.2</v>
      </c>
      <c r="H18" s="134" t="s">
        <v>1285</v>
      </c>
      <c r="I18" s="229">
        <v>167.99</v>
      </c>
      <c r="J18" s="210"/>
    </row>
    <row r="19" spans="1:10" ht="13.5" customHeight="1">
      <c r="A19" s="131" t="s">
        <v>37</v>
      </c>
      <c r="B19" s="387">
        <f>195+10</f>
        <v>205</v>
      </c>
      <c r="C19" s="227">
        <f>9735+498.5</f>
        <v>10233.5</v>
      </c>
      <c r="D19" s="387">
        <v>0</v>
      </c>
      <c r="E19" s="228">
        <v>0</v>
      </c>
      <c r="F19" s="387">
        <f>195+10</f>
        <v>205</v>
      </c>
      <c r="G19" s="228">
        <f>9735+498.5</f>
        <v>10233.5</v>
      </c>
      <c r="H19" s="134">
        <f>1931763.5+107177.5</f>
        <v>2038941</v>
      </c>
      <c r="I19" s="229">
        <f>H19/G19</f>
        <v>199.24180387941564</v>
      </c>
      <c r="J19" s="210"/>
    </row>
    <row r="20" spans="1:10" ht="13.5" customHeight="1">
      <c r="A20" s="131" t="s">
        <v>1247</v>
      </c>
      <c r="B20" s="387">
        <v>10</v>
      </c>
      <c r="C20" s="227">
        <v>498.5</v>
      </c>
      <c r="D20" s="387">
        <v>0</v>
      </c>
      <c r="E20" s="228">
        <v>0</v>
      </c>
      <c r="F20" s="387">
        <v>10</v>
      </c>
      <c r="G20" s="228">
        <v>498.5</v>
      </c>
      <c r="H20" s="134" t="s">
        <v>1286</v>
      </c>
      <c r="I20" s="229">
        <v>318</v>
      </c>
      <c r="J20" s="210"/>
    </row>
    <row r="21" spans="1:10" ht="13.5" customHeight="1">
      <c r="A21" s="131" t="s">
        <v>170</v>
      </c>
      <c r="B21" s="387">
        <v>30</v>
      </c>
      <c r="C21" s="227">
        <v>1495.5</v>
      </c>
      <c r="D21" s="387">
        <v>40</v>
      </c>
      <c r="E21" s="228">
        <v>1996.8</v>
      </c>
      <c r="F21" s="387">
        <v>70</v>
      </c>
      <c r="G21" s="228">
        <v>3492.3</v>
      </c>
      <c r="H21" s="134" t="s">
        <v>1287</v>
      </c>
      <c r="I21" s="229">
        <v>197.31</v>
      </c>
      <c r="J21" s="210"/>
    </row>
    <row r="22" spans="1:10" ht="13.5" customHeight="1">
      <c r="A22" s="131" t="s">
        <v>358</v>
      </c>
      <c r="B22" s="387">
        <v>10</v>
      </c>
      <c r="C22" s="227">
        <v>498.5</v>
      </c>
      <c r="D22" s="387">
        <v>0</v>
      </c>
      <c r="E22" s="228">
        <v>0</v>
      </c>
      <c r="F22" s="387">
        <v>10</v>
      </c>
      <c r="G22" s="228">
        <v>498.5</v>
      </c>
      <c r="H22" s="134">
        <v>67297.5</v>
      </c>
      <c r="I22" s="229">
        <v>135</v>
      </c>
      <c r="J22" s="210"/>
    </row>
    <row r="23" spans="1:10" ht="13.5" customHeight="1">
      <c r="A23" s="131" t="s">
        <v>39</v>
      </c>
      <c r="B23" s="387">
        <v>41</v>
      </c>
      <c r="C23" s="227">
        <v>2045.5</v>
      </c>
      <c r="D23" s="387">
        <v>0</v>
      </c>
      <c r="E23" s="228">
        <v>0</v>
      </c>
      <c r="F23" s="387">
        <v>41</v>
      </c>
      <c r="G23" s="228">
        <v>2045.5</v>
      </c>
      <c r="H23" s="134" t="s">
        <v>1288</v>
      </c>
      <c r="I23" s="229">
        <v>345.03</v>
      </c>
      <c r="J23" s="210"/>
    </row>
    <row r="24" spans="1:10" ht="13.5" customHeight="1">
      <c r="A24" s="131" t="s">
        <v>40</v>
      </c>
      <c r="B24" s="387">
        <v>30</v>
      </c>
      <c r="C24" s="227">
        <v>1498.5</v>
      </c>
      <c r="D24" s="387">
        <v>0</v>
      </c>
      <c r="E24" s="228">
        <v>0</v>
      </c>
      <c r="F24" s="387">
        <v>30</v>
      </c>
      <c r="G24" s="228">
        <v>1498.5</v>
      </c>
      <c r="H24" s="134" t="s">
        <v>1289</v>
      </c>
      <c r="I24" s="229">
        <v>267.98</v>
      </c>
      <c r="J24" s="210"/>
    </row>
    <row r="25" spans="1:10" ht="13.5" customHeight="1">
      <c r="A25" s="131" t="s">
        <v>41</v>
      </c>
      <c r="B25" s="387">
        <v>60</v>
      </c>
      <c r="C25" s="227">
        <v>2992.5</v>
      </c>
      <c r="D25" s="387">
        <v>0</v>
      </c>
      <c r="E25" s="228">
        <v>0</v>
      </c>
      <c r="F25" s="387">
        <v>60</v>
      </c>
      <c r="G25" s="228">
        <v>2992.5</v>
      </c>
      <c r="H25" s="134" t="s">
        <v>1290</v>
      </c>
      <c r="I25" s="229">
        <v>237.95</v>
      </c>
      <c r="J25" s="210"/>
    </row>
    <row r="26" spans="1:10" ht="13.5" customHeight="1">
      <c r="A26" s="131" t="s">
        <v>174</v>
      </c>
      <c r="B26" s="387">
        <v>20</v>
      </c>
      <c r="C26" s="227">
        <v>998.5</v>
      </c>
      <c r="D26" s="387">
        <v>0</v>
      </c>
      <c r="E26" s="228">
        <v>0</v>
      </c>
      <c r="F26" s="387">
        <v>20</v>
      </c>
      <c r="G26" s="228">
        <v>998.5</v>
      </c>
      <c r="H26" s="134" t="s">
        <v>1291</v>
      </c>
      <c r="I26" s="229">
        <v>285</v>
      </c>
      <c r="J26" s="210"/>
    </row>
    <row r="27" spans="1:10" ht="13.5" customHeight="1">
      <c r="A27" s="131" t="s">
        <v>176</v>
      </c>
      <c r="B27" s="387">
        <v>20</v>
      </c>
      <c r="C27" s="227">
        <v>997</v>
      </c>
      <c r="D27" s="387">
        <v>0</v>
      </c>
      <c r="E27" s="228">
        <v>0</v>
      </c>
      <c r="F27" s="387">
        <v>20</v>
      </c>
      <c r="G27" s="228">
        <v>997</v>
      </c>
      <c r="H27" s="134" t="s">
        <v>772</v>
      </c>
      <c r="I27" s="229">
        <v>138</v>
      </c>
      <c r="J27" s="210"/>
    </row>
    <row r="28" spans="1:10" ht="13.5" customHeight="1">
      <c r="A28" s="131" t="s">
        <v>42</v>
      </c>
      <c r="B28" s="387">
        <v>55</v>
      </c>
      <c r="C28" s="227">
        <v>2747</v>
      </c>
      <c r="D28" s="387">
        <v>50</v>
      </c>
      <c r="E28" s="228">
        <v>2496</v>
      </c>
      <c r="F28" s="387">
        <v>105</v>
      </c>
      <c r="G28" s="228">
        <v>5243</v>
      </c>
      <c r="H28" s="134" t="s">
        <v>1292</v>
      </c>
      <c r="I28" s="229">
        <v>218.09</v>
      </c>
      <c r="J28" s="210"/>
    </row>
    <row r="29" spans="1:10" ht="13.5" customHeight="1">
      <c r="A29" s="131" t="s">
        <v>178</v>
      </c>
      <c r="B29" s="387">
        <v>110</v>
      </c>
      <c r="C29" s="227">
        <v>5486.5</v>
      </c>
      <c r="D29" s="387">
        <v>0</v>
      </c>
      <c r="E29" s="228">
        <v>0</v>
      </c>
      <c r="F29" s="387">
        <v>110</v>
      </c>
      <c r="G29" s="228">
        <v>5486.5</v>
      </c>
      <c r="H29" s="134" t="s">
        <v>1293</v>
      </c>
      <c r="I29" s="229">
        <v>143.12</v>
      </c>
      <c r="J29" s="210"/>
    </row>
    <row r="30" spans="1:10" ht="13.5" customHeight="1">
      <c r="A30" s="131" t="s">
        <v>43</v>
      </c>
      <c r="B30" s="387">
        <v>1155</v>
      </c>
      <c r="C30" s="227">
        <v>57580</v>
      </c>
      <c r="D30" s="387">
        <v>345</v>
      </c>
      <c r="E30" s="228">
        <v>17216.4</v>
      </c>
      <c r="F30" s="387">
        <v>1500</v>
      </c>
      <c r="G30" s="228">
        <v>74796.4</v>
      </c>
      <c r="H30" s="134" t="s">
        <v>1294</v>
      </c>
      <c r="I30" s="229">
        <v>208.68</v>
      </c>
      <c r="J30" s="210"/>
    </row>
    <row r="31" spans="1:10" ht="13.5" customHeight="1">
      <c r="A31" s="131" t="s">
        <v>45</v>
      </c>
      <c r="B31" s="388"/>
      <c r="C31" s="227">
        <v>0</v>
      </c>
      <c r="D31" s="387">
        <v>15</v>
      </c>
      <c r="E31" s="228">
        <v>748.7</v>
      </c>
      <c r="F31" s="387">
        <v>15</v>
      </c>
      <c r="G31" s="228">
        <v>748.7</v>
      </c>
      <c r="H31" s="134" t="s">
        <v>1295</v>
      </c>
      <c r="I31" s="229">
        <v>162.99</v>
      </c>
      <c r="J31" s="210"/>
    </row>
    <row r="32" spans="1:10" ht="13.5" customHeight="1">
      <c r="A32" s="131" t="s">
        <v>183</v>
      </c>
      <c r="B32" s="388"/>
      <c r="C32" s="227">
        <v>0</v>
      </c>
      <c r="D32" s="387">
        <v>20</v>
      </c>
      <c r="E32" s="228">
        <v>997.6</v>
      </c>
      <c r="F32" s="387">
        <v>20</v>
      </c>
      <c r="G32" s="228">
        <v>997.6</v>
      </c>
      <c r="H32" s="134" t="s">
        <v>1296</v>
      </c>
      <c r="I32" s="229">
        <v>193.5</v>
      </c>
      <c r="J32" s="210"/>
    </row>
    <row r="33" spans="1:10" ht="13.5" customHeight="1">
      <c r="A33" s="131" t="s">
        <v>55</v>
      </c>
      <c r="B33" s="387">
        <v>100</v>
      </c>
      <c r="C33" s="227">
        <v>4982</v>
      </c>
      <c r="D33" s="387">
        <v>59</v>
      </c>
      <c r="E33" s="228">
        <v>2944.2</v>
      </c>
      <c r="F33" s="387">
        <v>159</v>
      </c>
      <c r="G33" s="228">
        <v>7926.2</v>
      </c>
      <c r="H33" s="134" t="s">
        <v>1297</v>
      </c>
      <c r="I33" s="229">
        <v>188.74</v>
      </c>
      <c r="J33" s="210"/>
    </row>
    <row r="34" spans="1:9" ht="13.5" customHeight="1">
      <c r="A34" s="131" t="s">
        <v>47</v>
      </c>
      <c r="B34" s="231">
        <v>20</v>
      </c>
      <c r="C34" s="227">
        <v>997</v>
      </c>
      <c r="D34" s="231">
        <v>0</v>
      </c>
      <c r="E34" s="228">
        <v>0</v>
      </c>
      <c r="F34" s="231">
        <v>20</v>
      </c>
      <c r="G34" s="228">
        <v>997</v>
      </c>
      <c r="H34" s="134" t="s">
        <v>1370</v>
      </c>
      <c r="I34" s="134">
        <v>120</v>
      </c>
    </row>
    <row r="35" spans="1:10" ht="13.5" customHeight="1">
      <c r="A35" s="131" t="s">
        <v>230</v>
      </c>
      <c r="B35" s="387">
        <v>11</v>
      </c>
      <c r="C35" s="227">
        <v>507</v>
      </c>
      <c r="D35" s="387">
        <v>0</v>
      </c>
      <c r="E35" s="228">
        <v>0</v>
      </c>
      <c r="F35" s="387">
        <v>11</v>
      </c>
      <c r="G35" s="228">
        <v>507</v>
      </c>
      <c r="H35" s="134" t="s">
        <v>1298</v>
      </c>
      <c r="I35" s="229">
        <v>337.18</v>
      </c>
      <c r="J35" s="210"/>
    </row>
    <row r="36" spans="1:10" ht="13.5" customHeight="1">
      <c r="A36" s="131" t="s">
        <v>46</v>
      </c>
      <c r="B36" s="387">
        <v>320</v>
      </c>
      <c r="C36" s="227">
        <v>15947</v>
      </c>
      <c r="D36" s="387">
        <v>10</v>
      </c>
      <c r="E36" s="228">
        <v>499.2</v>
      </c>
      <c r="F36" s="387">
        <v>330</v>
      </c>
      <c r="G36" s="228">
        <v>16446.2</v>
      </c>
      <c r="H36" s="134" t="s">
        <v>1299</v>
      </c>
      <c r="I36" s="229">
        <v>209.44</v>
      </c>
      <c r="J36" s="210"/>
    </row>
    <row r="37" spans="1:10" ht="13.5" customHeight="1">
      <c r="A37" s="131" t="s">
        <v>68</v>
      </c>
      <c r="B37" s="387">
        <v>10</v>
      </c>
      <c r="C37" s="227">
        <v>498.5</v>
      </c>
      <c r="D37" s="387">
        <v>0</v>
      </c>
      <c r="E37" s="228">
        <v>0</v>
      </c>
      <c r="F37" s="387">
        <v>10</v>
      </c>
      <c r="G37" s="228">
        <v>498.5</v>
      </c>
      <c r="H37" s="134" t="s">
        <v>1300</v>
      </c>
      <c r="I37" s="229">
        <v>230</v>
      </c>
      <c r="J37" s="210"/>
    </row>
    <row r="38" spans="1:10" ht="13.5" customHeight="1">
      <c r="A38" s="131" t="s">
        <v>194</v>
      </c>
      <c r="B38" s="388"/>
      <c r="C38" s="227">
        <v>0</v>
      </c>
      <c r="D38" s="387">
        <v>35</v>
      </c>
      <c r="E38" s="228">
        <v>1746.8</v>
      </c>
      <c r="F38" s="387">
        <v>35</v>
      </c>
      <c r="G38" s="228">
        <v>1746.8</v>
      </c>
      <c r="H38" s="134" t="s">
        <v>1301</v>
      </c>
      <c r="I38" s="229">
        <v>170.29</v>
      </c>
      <c r="J38" s="210"/>
    </row>
    <row r="39" spans="1:10" ht="13.5" customHeight="1">
      <c r="A39" s="131" t="s">
        <v>49</v>
      </c>
      <c r="B39" s="387">
        <v>11</v>
      </c>
      <c r="C39" s="227">
        <v>549.5</v>
      </c>
      <c r="D39" s="387">
        <v>0</v>
      </c>
      <c r="E39" s="228">
        <v>0</v>
      </c>
      <c r="F39" s="387">
        <v>11</v>
      </c>
      <c r="G39" s="228">
        <v>549.5</v>
      </c>
      <c r="H39" s="134" t="s">
        <v>1302</v>
      </c>
      <c r="I39" s="229">
        <v>345</v>
      </c>
      <c r="J39" s="210"/>
    </row>
    <row r="40" spans="1:10" ht="13.5" customHeight="1">
      <c r="A40" s="131" t="s">
        <v>50</v>
      </c>
      <c r="B40" s="388"/>
      <c r="C40" s="227">
        <v>0</v>
      </c>
      <c r="D40" s="387">
        <v>38</v>
      </c>
      <c r="E40" s="228">
        <v>1896.1</v>
      </c>
      <c r="F40" s="387">
        <v>38</v>
      </c>
      <c r="G40" s="228">
        <v>1896.1</v>
      </c>
      <c r="H40" s="134" t="s">
        <v>1303</v>
      </c>
      <c r="I40" s="229">
        <v>172.11</v>
      </c>
      <c r="J40" s="210"/>
    </row>
    <row r="41" spans="1:10" ht="13.5" customHeight="1">
      <c r="A41" s="131" t="s">
        <v>51</v>
      </c>
      <c r="B41" s="388"/>
      <c r="C41" s="227">
        <v>0</v>
      </c>
      <c r="D41" s="387">
        <v>20</v>
      </c>
      <c r="E41" s="228">
        <v>997.6</v>
      </c>
      <c r="F41" s="387">
        <v>20</v>
      </c>
      <c r="G41" s="228">
        <v>997.6</v>
      </c>
      <c r="H41" s="134" t="s">
        <v>1304</v>
      </c>
      <c r="I41" s="229">
        <v>224.98</v>
      </c>
      <c r="J41" s="210"/>
    </row>
    <row r="42" spans="1:10" ht="13.5" customHeight="1">
      <c r="A42" s="131" t="s">
        <v>52</v>
      </c>
      <c r="B42" s="387">
        <v>10</v>
      </c>
      <c r="C42" s="227">
        <v>500</v>
      </c>
      <c r="D42" s="387">
        <v>0</v>
      </c>
      <c r="E42" s="228">
        <v>0</v>
      </c>
      <c r="F42" s="387">
        <v>10</v>
      </c>
      <c r="G42" s="228">
        <v>500</v>
      </c>
      <c r="H42" s="134">
        <v>60000</v>
      </c>
      <c r="I42" s="229">
        <v>120</v>
      </c>
      <c r="J42" s="210"/>
    </row>
    <row r="43" spans="1:10" ht="13.5" customHeight="1">
      <c r="A43" s="131" t="s">
        <v>281</v>
      </c>
      <c r="B43" s="387">
        <v>10</v>
      </c>
      <c r="C43" s="227">
        <v>498.5</v>
      </c>
      <c r="D43" s="387">
        <v>0</v>
      </c>
      <c r="E43" s="228">
        <v>0</v>
      </c>
      <c r="F43" s="387">
        <v>10</v>
      </c>
      <c r="G43" s="228">
        <v>498.5</v>
      </c>
      <c r="H43" s="134">
        <v>68793</v>
      </c>
      <c r="I43" s="229">
        <v>138</v>
      </c>
      <c r="J43" s="210"/>
    </row>
    <row r="44" spans="1:10" ht="13.5" customHeight="1">
      <c r="A44" s="131" t="s">
        <v>198</v>
      </c>
      <c r="B44" s="388"/>
      <c r="C44" s="227">
        <v>0</v>
      </c>
      <c r="D44" s="387">
        <v>40</v>
      </c>
      <c r="E44" s="228">
        <v>1996.8</v>
      </c>
      <c r="F44" s="387">
        <v>40</v>
      </c>
      <c r="G44" s="228">
        <v>1996.8</v>
      </c>
      <c r="H44" s="134" t="s">
        <v>1305</v>
      </c>
      <c r="I44" s="229">
        <v>232</v>
      </c>
      <c r="J44" s="210"/>
    </row>
    <row r="45" spans="1:10" ht="13.5" customHeight="1">
      <c r="A45" s="131" t="s">
        <v>707</v>
      </c>
      <c r="B45" s="387">
        <v>60</v>
      </c>
      <c r="C45" s="227">
        <v>2992.5</v>
      </c>
      <c r="D45" s="387">
        <v>0</v>
      </c>
      <c r="E45" s="228">
        <v>0</v>
      </c>
      <c r="F45" s="387">
        <v>60</v>
      </c>
      <c r="G45" s="228">
        <v>2992.5</v>
      </c>
      <c r="H45" s="134" t="s">
        <v>1306</v>
      </c>
      <c r="I45" s="229">
        <v>154.65</v>
      </c>
      <c r="J45" s="210"/>
    </row>
    <row r="46" spans="1:10" ht="13.5" customHeight="1">
      <c r="A46" s="131" t="s">
        <v>53</v>
      </c>
      <c r="B46" s="387">
        <f>140+110+10+40+5+20</f>
        <v>325</v>
      </c>
      <c r="C46" s="227">
        <f>6980.5+5491+498.5+1996.5+249.5+997</f>
        <v>16213</v>
      </c>
      <c r="D46" s="387">
        <v>0</v>
      </c>
      <c r="E46" s="228">
        <v>0</v>
      </c>
      <c r="F46" s="387">
        <f>140+110+10+40+5+20</f>
        <v>325</v>
      </c>
      <c r="G46" s="228">
        <f>6980.5+5491+498.5+1996.5+249.5+997</f>
        <v>16213</v>
      </c>
      <c r="H46" s="134">
        <f>1111842.5+1190050+97207.5+576551.5+29940+123628</f>
        <v>3129219.5</v>
      </c>
      <c r="I46" s="229">
        <f>H46/G46</f>
        <v>193.00681551841114</v>
      </c>
      <c r="J46" s="210"/>
    </row>
    <row r="47" spans="1:10" ht="13.5" customHeight="1">
      <c r="A47" s="131" t="s">
        <v>201</v>
      </c>
      <c r="B47" s="388"/>
      <c r="C47" s="227">
        <v>0</v>
      </c>
      <c r="D47" s="387">
        <v>20</v>
      </c>
      <c r="E47" s="228">
        <v>998.4</v>
      </c>
      <c r="F47" s="387">
        <v>20</v>
      </c>
      <c r="G47" s="228">
        <v>998.4</v>
      </c>
      <c r="H47" s="134" t="s">
        <v>1307</v>
      </c>
      <c r="I47" s="229">
        <v>214.5</v>
      </c>
      <c r="J47" s="210"/>
    </row>
    <row r="48" spans="1:10" ht="13.5" customHeight="1">
      <c r="A48" s="131" t="s">
        <v>54</v>
      </c>
      <c r="B48" s="388"/>
      <c r="C48" s="227">
        <v>0</v>
      </c>
      <c r="D48" s="387">
        <v>25</v>
      </c>
      <c r="E48" s="228">
        <v>1246.8</v>
      </c>
      <c r="F48" s="387">
        <v>25</v>
      </c>
      <c r="G48" s="228">
        <v>1246.8</v>
      </c>
      <c r="H48" s="134" t="s">
        <v>1308</v>
      </c>
      <c r="I48" s="229">
        <v>210.22</v>
      </c>
      <c r="J48" s="210"/>
    </row>
    <row r="49" spans="1:10" ht="13.5" customHeight="1">
      <c r="A49" s="131" t="s">
        <v>1309</v>
      </c>
      <c r="B49" s="387">
        <v>40</v>
      </c>
      <c r="C49" s="227">
        <v>1995.5</v>
      </c>
      <c r="D49" s="387">
        <v>0</v>
      </c>
      <c r="E49" s="228">
        <v>0</v>
      </c>
      <c r="F49" s="387">
        <v>40</v>
      </c>
      <c r="G49" s="228">
        <v>1995.5</v>
      </c>
      <c r="H49" s="134" t="s">
        <v>1310</v>
      </c>
      <c r="I49" s="229">
        <v>128</v>
      </c>
      <c r="J49" s="210"/>
    </row>
    <row r="50" spans="1:10" ht="13.5" customHeight="1">
      <c r="A50" s="131" t="s">
        <v>71</v>
      </c>
      <c r="B50" s="387">
        <v>10</v>
      </c>
      <c r="C50" s="227">
        <v>498.5</v>
      </c>
      <c r="D50" s="387">
        <v>84</v>
      </c>
      <c r="E50" s="228">
        <v>4193.1</v>
      </c>
      <c r="F50" s="387">
        <v>94</v>
      </c>
      <c r="G50" s="228">
        <v>4691.6</v>
      </c>
      <c r="H50" s="134" t="s">
        <v>1311</v>
      </c>
      <c r="I50" s="229">
        <v>204.24</v>
      </c>
      <c r="J50" s="210"/>
    </row>
    <row r="51" spans="1:10" ht="13.5" customHeight="1">
      <c r="A51" s="131" t="s">
        <v>243</v>
      </c>
      <c r="B51" s="387">
        <v>105</v>
      </c>
      <c r="C51" s="227">
        <v>5238</v>
      </c>
      <c r="D51" s="387">
        <v>0</v>
      </c>
      <c r="E51" s="228">
        <v>0</v>
      </c>
      <c r="F51" s="387">
        <v>105</v>
      </c>
      <c r="G51" s="228">
        <v>5238</v>
      </c>
      <c r="H51" s="134" t="s">
        <v>1312</v>
      </c>
      <c r="I51" s="229">
        <v>157.69</v>
      </c>
      <c r="J51" s="210"/>
    </row>
    <row r="52" spans="1:10" ht="13.5" customHeight="1">
      <c r="A52" s="131" t="s">
        <v>874</v>
      </c>
      <c r="B52" s="388"/>
      <c r="C52" s="227">
        <v>0</v>
      </c>
      <c r="D52" s="387">
        <v>95</v>
      </c>
      <c r="E52" s="228">
        <v>4743.6</v>
      </c>
      <c r="F52" s="387">
        <v>95</v>
      </c>
      <c r="G52" s="228">
        <v>4743.6</v>
      </c>
      <c r="H52" s="134" t="s">
        <v>1313</v>
      </c>
      <c r="I52" s="229">
        <v>145.26</v>
      </c>
      <c r="J52" s="210"/>
    </row>
    <row r="53" spans="1:10" ht="13.5" customHeight="1">
      <c r="A53" s="131" t="s">
        <v>379</v>
      </c>
      <c r="B53" s="387">
        <v>285</v>
      </c>
      <c r="C53" s="227">
        <v>14223</v>
      </c>
      <c r="D53" s="387">
        <v>0</v>
      </c>
      <c r="E53" s="228">
        <v>0</v>
      </c>
      <c r="F53" s="387">
        <v>285</v>
      </c>
      <c r="G53" s="228">
        <v>14223</v>
      </c>
      <c r="H53" s="134" t="s">
        <v>1314</v>
      </c>
      <c r="I53" s="229">
        <v>212.63</v>
      </c>
      <c r="J53" s="210"/>
    </row>
    <row r="54" spans="1:10" ht="13.5" customHeight="1">
      <c r="A54" s="131" t="s">
        <v>1315</v>
      </c>
      <c r="B54" s="387">
        <v>30</v>
      </c>
      <c r="C54" s="227">
        <v>1495.5</v>
      </c>
      <c r="D54" s="387">
        <v>0</v>
      </c>
      <c r="E54" s="228">
        <v>0</v>
      </c>
      <c r="F54" s="387">
        <v>30</v>
      </c>
      <c r="G54" s="228">
        <v>1495.5</v>
      </c>
      <c r="H54" s="134" t="s">
        <v>1316</v>
      </c>
      <c r="I54" s="229">
        <v>145.67</v>
      </c>
      <c r="J54" s="210"/>
    </row>
    <row r="55" spans="1:10" ht="13.5" customHeight="1">
      <c r="A55" s="131" t="s">
        <v>57</v>
      </c>
      <c r="B55" s="387">
        <v>20</v>
      </c>
      <c r="C55" s="227">
        <v>997</v>
      </c>
      <c r="D55" s="387">
        <v>0</v>
      </c>
      <c r="E55" s="228">
        <v>0</v>
      </c>
      <c r="F55" s="387">
        <v>20</v>
      </c>
      <c r="G55" s="228">
        <v>997</v>
      </c>
      <c r="H55" s="134" t="s">
        <v>481</v>
      </c>
      <c r="I55" s="229">
        <v>264</v>
      </c>
      <c r="J55" s="210"/>
    </row>
    <row r="56" spans="1:10" ht="13.5" customHeight="1">
      <c r="A56" s="131" t="s">
        <v>19</v>
      </c>
      <c r="B56" s="230">
        <v>4338</v>
      </c>
      <c r="C56" s="227" t="s">
        <v>1371</v>
      </c>
      <c r="D56" s="231">
        <v>1118</v>
      </c>
      <c r="E56" s="228">
        <v>55799.9</v>
      </c>
      <c r="F56" s="230">
        <v>5456</v>
      </c>
      <c r="G56" s="228" t="s">
        <v>1372</v>
      </c>
      <c r="H56" s="229" t="s">
        <v>1373</v>
      </c>
      <c r="I56" s="229">
        <v>199.57</v>
      </c>
      <c r="J56" s="210"/>
    </row>
    <row r="57" spans="1:10" ht="13.5" customHeight="1">
      <c r="A57" s="131"/>
      <c r="B57" s="103"/>
      <c r="C57" s="227"/>
      <c r="D57" s="231"/>
      <c r="E57" s="228"/>
      <c r="F57" s="231"/>
      <c r="G57" s="228"/>
      <c r="H57" s="134"/>
      <c r="I57" s="229"/>
      <c r="J57" s="210"/>
    </row>
    <row r="58" spans="1:10" ht="13.5" customHeight="1">
      <c r="A58" s="142" t="s">
        <v>62</v>
      </c>
      <c r="B58" s="388"/>
      <c r="C58" s="399"/>
      <c r="D58" s="143"/>
      <c r="E58" s="399"/>
      <c r="F58" s="143"/>
      <c r="G58" s="405"/>
      <c r="H58" s="389"/>
      <c r="I58" s="408"/>
      <c r="J58" s="210"/>
    </row>
    <row r="59" spans="1:12" ht="13.5" customHeight="1">
      <c r="A59" s="142" t="s">
        <v>63</v>
      </c>
      <c r="B59" s="388"/>
      <c r="C59" s="399"/>
      <c r="D59" s="143"/>
      <c r="E59" s="399"/>
      <c r="F59" s="143"/>
      <c r="G59" s="406" t="s">
        <v>64</v>
      </c>
      <c r="H59" s="389"/>
      <c r="I59" s="409"/>
      <c r="J59" s="210"/>
      <c r="L59" s="232"/>
    </row>
    <row r="60" spans="1:10" ht="13.5" customHeight="1">
      <c r="A60" s="142" t="s">
        <v>157</v>
      </c>
      <c r="B60" s="388"/>
      <c r="C60" s="399"/>
      <c r="D60" s="143"/>
      <c r="E60" s="399"/>
      <c r="F60" s="143"/>
      <c r="G60" s="103"/>
      <c r="H60" s="407" t="s">
        <v>66</v>
      </c>
      <c r="I60" s="408"/>
      <c r="J60" s="210"/>
    </row>
    <row r="61" spans="1:10" ht="13.5" customHeight="1">
      <c r="A61" s="142" t="s">
        <v>158</v>
      </c>
      <c r="B61" s="388"/>
      <c r="C61" s="399"/>
      <c r="D61" s="143"/>
      <c r="E61" s="399"/>
      <c r="F61" s="143"/>
      <c r="G61" s="405"/>
      <c r="H61" s="389"/>
      <c r="I61" s="408"/>
      <c r="J61" s="210"/>
    </row>
    <row r="62" spans="1:10" ht="13.5" customHeight="1">
      <c r="A62" s="142" t="s">
        <v>159</v>
      </c>
      <c r="B62" s="388"/>
      <c r="C62" s="399"/>
      <c r="D62" s="143"/>
      <c r="E62" s="399"/>
      <c r="F62" s="143"/>
      <c r="G62" s="405"/>
      <c r="H62" s="389"/>
      <c r="I62" s="408"/>
      <c r="J62" s="210"/>
    </row>
    <row r="63" spans="1:10" ht="13.5" customHeight="1">
      <c r="A63" s="103"/>
      <c r="B63" s="388"/>
      <c r="C63" s="399"/>
      <c r="D63" s="103"/>
      <c r="E63" s="399"/>
      <c r="F63" s="103"/>
      <c r="G63" s="399"/>
      <c r="H63" s="391"/>
      <c r="I63" s="391"/>
      <c r="J63" s="203"/>
    </row>
    <row r="64" spans="1:10" ht="13.5" customHeight="1">
      <c r="A64" s="103"/>
      <c r="B64" s="388"/>
      <c r="C64" s="399"/>
      <c r="D64" s="103"/>
      <c r="E64" s="399"/>
      <c r="F64" s="103"/>
      <c r="G64" s="399"/>
      <c r="H64" s="391"/>
      <c r="I64" s="391"/>
      <c r="J64" s="203"/>
    </row>
    <row r="65" spans="1:9" ht="13.5" customHeight="1">
      <c r="A65" s="103"/>
      <c r="B65" s="388"/>
      <c r="C65" s="399"/>
      <c r="D65" s="103"/>
      <c r="E65" s="399"/>
      <c r="F65" s="103"/>
      <c r="G65" s="399"/>
      <c r="H65" s="391"/>
      <c r="I65" s="391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  <row r="77" spans="1:9" ht="13.5" customHeight="1">
      <c r="A77" s="103"/>
      <c r="B77" s="388"/>
      <c r="C77" s="399"/>
      <c r="D77" s="103"/>
      <c r="E77" s="399"/>
      <c r="F77" s="103"/>
      <c r="G77" s="399"/>
      <c r="H77" s="391"/>
      <c r="I77" s="391"/>
    </row>
  </sheetData>
  <sheetProtection/>
  <printOptions/>
  <pageMargins left="0.6" right="0.25" top="1" bottom="0.25" header="0.3" footer="0.3"/>
  <pageSetup horizontalDpi="600" verticalDpi="600" orientation="portrait" paperSize="9" scale="80" r:id="rId1"/>
  <headerFooter>
    <oddHeader>&amp;L&amp;D&amp;RProduce Brokers Limited
1349/A, North Agrabad, Akkerabad (1st FLoor)
Chattogram-4224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2.7109375" style="195" customWidth="1"/>
    <col min="2" max="2" width="8.421875" style="319" customWidth="1"/>
    <col min="3" max="3" width="13.00390625" style="401" customWidth="1"/>
    <col min="4" max="4" width="8.421875" style="195" customWidth="1"/>
    <col min="5" max="5" width="11.57421875" style="401" customWidth="1"/>
    <col min="6" max="6" width="8.28125" style="195" customWidth="1"/>
    <col min="7" max="7" width="12.8515625" style="401" customWidth="1"/>
    <col min="8" max="8" width="16.28125" style="394" customWidth="1"/>
    <col min="9" max="9" width="9.281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1367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1366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1368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1369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/>
      <c r="I10" s="393"/>
      <c r="J10" s="210"/>
    </row>
    <row r="11" spans="1:10" ht="13.5" customHeight="1">
      <c r="A11" s="126" t="s">
        <v>89</v>
      </c>
      <c r="B11" s="380" t="s">
        <v>6</v>
      </c>
      <c r="C11" s="404" t="s">
        <v>87</v>
      </c>
      <c r="D11" s="129" t="s">
        <v>6</v>
      </c>
      <c r="E11" s="398" t="s">
        <v>87</v>
      </c>
      <c r="F11" s="129" t="s">
        <v>6</v>
      </c>
      <c r="G11" s="404" t="s">
        <v>87</v>
      </c>
      <c r="H11" s="379" t="s">
        <v>35</v>
      </c>
      <c r="I11" s="393" t="s">
        <v>85</v>
      </c>
      <c r="J11" s="210"/>
    </row>
    <row r="12" spans="1:10" ht="13.5" customHeight="1">
      <c r="A12" s="135" t="s">
        <v>347</v>
      </c>
      <c r="B12" s="440">
        <v>135</v>
      </c>
      <c r="C12" s="407">
        <v>6733.5</v>
      </c>
      <c r="D12" s="441">
        <v>0</v>
      </c>
      <c r="E12" s="442">
        <v>0</v>
      </c>
      <c r="F12" s="441">
        <v>135</v>
      </c>
      <c r="G12" s="407">
        <v>6733.5</v>
      </c>
      <c r="H12" s="369">
        <v>1560525.5</v>
      </c>
      <c r="I12" s="392">
        <v>231.7554763495953</v>
      </c>
      <c r="J12" s="210"/>
    </row>
    <row r="13" spans="1:10" ht="13.5" customHeight="1">
      <c r="A13" s="135" t="s">
        <v>36</v>
      </c>
      <c r="B13" s="440">
        <v>18865</v>
      </c>
      <c r="C13" s="407">
        <v>940861</v>
      </c>
      <c r="D13" s="441">
        <v>1501</v>
      </c>
      <c r="E13" s="442">
        <v>74872.4</v>
      </c>
      <c r="F13" s="441">
        <v>20366</v>
      </c>
      <c r="G13" s="407">
        <v>1015733.4</v>
      </c>
      <c r="H13" s="369">
        <v>180004080.3</v>
      </c>
      <c r="I13" s="392">
        <v>177.21587209793438</v>
      </c>
      <c r="J13" s="210"/>
    </row>
    <row r="14" spans="1:10" ht="13.5" customHeight="1">
      <c r="A14" s="135" t="s">
        <v>490</v>
      </c>
      <c r="B14" s="440">
        <v>350</v>
      </c>
      <c r="C14" s="407">
        <v>17459</v>
      </c>
      <c r="D14" s="441">
        <v>0</v>
      </c>
      <c r="E14" s="442">
        <v>0</v>
      </c>
      <c r="F14" s="441">
        <v>350</v>
      </c>
      <c r="G14" s="407">
        <v>17459</v>
      </c>
      <c r="H14" s="369" t="s">
        <v>1317</v>
      </c>
      <c r="I14" s="392">
        <v>185.68</v>
      </c>
      <c r="J14" s="210"/>
    </row>
    <row r="15" spans="1:10" ht="13.5" customHeight="1">
      <c r="A15" s="135" t="s">
        <v>768</v>
      </c>
      <c r="B15" s="440">
        <v>50</v>
      </c>
      <c r="C15" s="407">
        <v>2493.5</v>
      </c>
      <c r="D15" s="441">
        <v>0</v>
      </c>
      <c r="E15" s="442">
        <v>0</v>
      </c>
      <c r="F15" s="441">
        <v>50</v>
      </c>
      <c r="G15" s="407">
        <v>2493.5</v>
      </c>
      <c r="H15" s="369" t="s">
        <v>1318</v>
      </c>
      <c r="I15" s="392">
        <v>149.2</v>
      </c>
      <c r="J15" s="210"/>
    </row>
    <row r="16" spans="1:10" ht="13.5" customHeight="1">
      <c r="A16" s="135" t="s">
        <v>132</v>
      </c>
      <c r="B16" s="440">
        <v>322</v>
      </c>
      <c r="C16" s="407">
        <v>16060.5</v>
      </c>
      <c r="D16" s="441">
        <v>91</v>
      </c>
      <c r="E16" s="442">
        <v>4541.7</v>
      </c>
      <c r="F16" s="441">
        <v>413</v>
      </c>
      <c r="G16" s="407">
        <v>20602.2</v>
      </c>
      <c r="H16" s="369" t="s">
        <v>1319</v>
      </c>
      <c r="I16" s="392">
        <v>211.87</v>
      </c>
      <c r="J16" s="210"/>
    </row>
    <row r="17" spans="1:10" ht="13.5" customHeight="1">
      <c r="A17" s="135" t="s">
        <v>350</v>
      </c>
      <c r="B17" s="440">
        <v>36</v>
      </c>
      <c r="C17" s="407">
        <v>1580.5</v>
      </c>
      <c r="D17" s="441">
        <v>0</v>
      </c>
      <c r="E17" s="442">
        <v>0</v>
      </c>
      <c r="F17" s="441">
        <v>36</v>
      </c>
      <c r="G17" s="407">
        <v>1580.5</v>
      </c>
      <c r="H17" s="369" t="s">
        <v>536</v>
      </c>
      <c r="I17" s="392">
        <v>247.66</v>
      </c>
      <c r="J17" s="210"/>
    </row>
    <row r="18" spans="1:10" ht="13.5" customHeight="1">
      <c r="A18" s="135" t="s">
        <v>134</v>
      </c>
      <c r="B18" s="440">
        <v>80</v>
      </c>
      <c r="C18" s="407">
        <v>3988</v>
      </c>
      <c r="D18" s="441">
        <v>0</v>
      </c>
      <c r="E18" s="442">
        <v>0</v>
      </c>
      <c r="F18" s="441">
        <v>80</v>
      </c>
      <c r="G18" s="407">
        <v>3988</v>
      </c>
      <c r="H18" s="369" t="s">
        <v>298</v>
      </c>
      <c r="I18" s="392">
        <v>209.75</v>
      </c>
      <c r="J18" s="210"/>
    </row>
    <row r="19" spans="1:10" ht="13.5" customHeight="1">
      <c r="A19" s="135" t="s">
        <v>213</v>
      </c>
      <c r="B19" s="440">
        <v>89</v>
      </c>
      <c r="C19" s="407">
        <v>4444</v>
      </c>
      <c r="D19" s="441">
        <v>606</v>
      </c>
      <c r="E19" s="442">
        <v>40379.899999999994</v>
      </c>
      <c r="F19" s="441">
        <v>695</v>
      </c>
      <c r="G19" s="407">
        <v>44823.899999999994</v>
      </c>
      <c r="H19" s="369">
        <v>5917891.2</v>
      </c>
      <c r="I19" s="392">
        <v>132.02535254629785</v>
      </c>
      <c r="J19" s="210"/>
    </row>
    <row r="20" spans="1:10" ht="13.5" customHeight="1">
      <c r="A20" s="135" t="s">
        <v>37</v>
      </c>
      <c r="B20" s="440">
        <v>894</v>
      </c>
      <c r="C20" s="407">
        <v>44608</v>
      </c>
      <c r="D20" s="441">
        <v>0</v>
      </c>
      <c r="E20" s="442">
        <v>0</v>
      </c>
      <c r="F20" s="441">
        <v>894</v>
      </c>
      <c r="G20" s="407">
        <v>44608</v>
      </c>
      <c r="H20" s="369">
        <v>10077947</v>
      </c>
      <c r="I20" s="392">
        <v>225.92241302008608</v>
      </c>
      <c r="J20" s="210"/>
    </row>
    <row r="21" spans="1:10" ht="13.5" customHeight="1">
      <c r="A21" s="135" t="s">
        <v>586</v>
      </c>
      <c r="B21" s="440">
        <v>15</v>
      </c>
      <c r="C21" s="407">
        <v>748.5</v>
      </c>
      <c r="D21" s="441">
        <v>17</v>
      </c>
      <c r="E21" s="442">
        <v>848.7</v>
      </c>
      <c r="F21" s="441">
        <v>32</v>
      </c>
      <c r="G21" s="407">
        <v>1597.2</v>
      </c>
      <c r="H21" s="369" t="s">
        <v>1320</v>
      </c>
      <c r="I21" s="392">
        <v>253.71</v>
      </c>
      <c r="J21" s="210"/>
    </row>
    <row r="22" spans="1:10" ht="13.5" customHeight="1">
      <c r="A22" s="135" t="s">
        <v>354</v>
      </c>
      <c r="B22" s="440"/>
      <c r="C22" s="407">
        <v>0</v>
      </c>
      <c r="D22" s="441">
        <v>4</v>
      </c>
      <c r="E22" s="442">
        <v>199.2</v>
      </c>
      <c r="F22" s="441">
        <v>4</v>
      </c>
      <c r="G22" s="407">
        <v>199.2</v>
      </c>
      <c r="H22" s="369">
        <v>53784</v>
      </c>
      <c r="I22" s="392">
        <v>270</v>
      </c>
      <c r="J22" s="210"/>
    </row>
    <row r="23" spans="1:10" ht="13.5" customHeight="1">
      <c r="A23" s="135" t="s">
        <v>73</v>
      </c>
      <c r="B23" s="440">
        <v>90</v>
      </c>
      <c r="C23" s="407">
        <v>4485</v>
      </c>
      <c r="D23" s="441">
        <v>20</v>
      </c>
      <c r="E23" s="442">
        <v>998.4</v>
      </c>
      <c r="F23" s="441">
        <v>110</v>
      </c>
      <c r="G23" s="407">
        <v>5483.4</v>
      </c>
      <c r="H23" s="369" t="s">
        <v>1321</v>
      </c>
      <c r="I23" s="392">
        <v>232.35</v>
      </c>
      <c r="J23" s="210"/>
    </row>
    <row r="24" spans="1:10" ht="13.5" customHeight="1">
      <c r="A24" s="135" t="s">
        <v>136</v>
      </c>
      <c r="B24" s="440">
        <v>195</v>
      </c>
      <c r="C24" s="407">
        <v>9687.5</v>
      </c>
      <c r="D24" s="441">
        <v>0</v>
      </c>
      <c r="E24" s="442">
        <v>0</v>
      </c>
      <c r="F24" s="441">
        <v>195</v>
      </c>
      <c r="G24" s="407">
        <v>9687.5</v>
      </c>
      <c r="H24" s="369" t="s">
        <v>1322</v>
      </c>
      <c r="I24" s="392">
        <v>231.02</v>
      </c>
      <c r="J24" s="210"/>
    </row>
    <row r="25" spans="1:10" ht="13.5" customHeight="1">
      <c r="A25" s="135" t="s">
        <v>675</v>
      </c>
      <c r="B25" s="440">
        <v>11</v>
      </c>
      <c r="C25" s="407">
        <v>548.5</v>
      </c>
      <c r="D25" s="441">
        <v>0</v>
      </c>
      <c r="E25" s="442">
        <v>0</v>
      </c>
      <c r="F25" s="441">
        <v>11</v>
      </c>
      <c r="G25" s="407">
        <v>548.5</v>
      </c>
      <c r="H25" s="369" t="s">
        <v>676</v>
      </c>
      <c r="I25" s="392">
        <v>300</v>
      </c>
      <c r="J25" s="210"/>
    </row>
    <row r="26" spans="1:10" ht="13.5" customHeight="1">
      <c r="A26" s="135" t="s">
        <v>167</v>
      </c>
      <c r="B26" s="440"/>
      <c r="C26" s="407">
        <v>0</v>
      </c>
      <c r="D26" s="441">
        <v>60</v>
      </c>
      <c r="E26" s="442">
        <v>2995.2</v>
      </c>
      <c r="F26" s="441">
        <v>60</v>
      </c>
      <c r="G26" s="407">
        <v>2995.2</v>
      </c>
      <c r="H26" s="369" t="s">
        <v>1323</v>
      </c>
      <c r="I26" s="392">
        <v>197.17</v>
      </c>
      <c r="J26" s="210"/>
    </row>
    <row r="27" spans="1:10" ht="13.5" customHeight="1">
      <c r="A27" s="135" t="s">
        <v>38</v>
      </c>
      <c r="B27" s="440">
        <v>131</v>
      </c>
      <c r="C27" s="407">
        <v>6533.5</v>
      </c>
      <c r="D27" s="441">
        <v>0</v>
      </c>
      <c r="E27" s="442">
        <v>0</v>
      </c>
      <c r="F27" s="441">
        <v>131</v>
      </c>
      <c r="G27" s="407">
        <v>6533.5</v>
      </c>
      <c r="H27" s="369" t="s">
        <v>1324</v>
      </c>
      <c r="I27" s="392">
        <v>163.65</v>
      </c>
      <c r="J27" s="210"/>
    </row>
    <row r="28" spans="1:10" ht="13.5" customHeight="1">
      <c r="A28" s="135" t="s">
        <v>215</v>
      </c>
      <c r="B28" s="440"/>
      <c r="C28" s="407">
        <v>0</v>
      </c>
      <c r="D28" s="441">
        <v>18</v>
      </c>
      <c r="E28" s="442">
        <v>897.1</v>
      </c>
      <c r="F28" s="441">
        <v>18</v>
      </c>
      <c r="G28" s="407">
        <v>897.1</v>
      </c>
      <c r="H28" s="369" t="s">
        <v>1325</v>
      </c>
      <c r="I28" s="392">
        <v>256.11</v>
      </c>
      <c r="J28" s="210"/>
    </row>
    <row r="29" spans="1:10" ht="13.5" customHeight="1">
      <c r="A29" s="135" t="s">
        <v>1247</v>
      </c>
      <c r="B29" s="440">
        <v>50</v>
      </c>
      <c r="C29" s="407">
        <v>2494</v>
      </c>
      <c r="D29" s="441">
        <v>0</v>
      </c>
      <c r="E29" s="442">
        <v>0</v>
      </c>
      <c r="F29" s="441">
        <v>50</v>
      </c>
      <c r="G29" s="407">
        <v>2494</v>
      </c>
      <c r="H29" s="369">
        <v>592058.5</v>
      </c>
      <c r="I29" s="392">
        <v>237.3931435445068</v>
      </c>
      <c r="J29" s="210"/>
    </row>
    <row r="30" spans="1:10" ht="13.5" customHeight="1">
      <c r="A30" s="135" t="s">
        <v>1186</v>
      </c>
      <c r="B30" s="440">
        <v>10</v>
      </c>
      <c r="C30" s="407">
        <v>498.5</v>
      </c>
      <c r="D30" s="441">
        <v>0</v>
      </c>
      <c r="E30" s="442">
        <v>0</v>
      </c>
      <c r="F30" s="441">
        <v>10</v>
      </c>
      <c r="G30" s="407">
        <v>498.5</v>
      </c>
      <c r="H30" s="369">
        <v>97207.5</v>
      </c>
      <c r="I30" s="392">
        <v>195</v>
      </c>
      <c r="J30" s="210"/>
    </row>
    <row r="31" spans="1:10" ht="13.5" customHeight="1">
      <c r="A31" s="135" t="s">
        <v>74</v>
      </c>
      <c r="B31" s="440">
        <v>705</v>
      </c>
      <c r="C31" s="407">
        <v>35155.5</v>
      </c>
      <c r="D31" s="441">
        <v>80</v>
      </c>
      <c r="E31" s="442">
        <v>3990.4</v>
      </c>
      <c r="F31" s="441">
        <v>785</v>
      </c>
      <c r="G31" s="407">
        <v>39145.9</v>
      </c>
      <c r="H31" s="369" t="s">
        <v>1326</v>
      </c>
      <c r="I31" s="392">
        <v>197.3</v>
      </c>
      <c r="J31" s="210"/>
    </row>
    <row r="32" spans="1:10" ht="13.5" customHeight="1">
      <c r="A32" s="135" t="s">
        <v>170</v>
      </c>
      <c r="B32" s="440">
        <v>140</v>
      </c>
      <c r="C32" s="407">
        <v>6983.5</v>
      </c>
      <c r="D32" s="441">
        <v>710</v>
      </c>
      <c r="E32" s="442">
        <v>35437.399999999994</v>
      </c>
      <c r="F32" s="441">
        <v>850</v>
      </c>
      <c r="G32" s="407">
        <v>42420.899999999994</v>
      </c>
      <c r="H32" s="369">
        <v>8468709.700000001</v>
      </c>
      <c r="I32" s="392">
        <v>199.63531419653998</v>
      </c>
      <c r="J32" s="210"/>
    </row>
    <row r="33" spans="1:10" ht="13.5" customHeight="1">
      <c r="A33" s="135" t="s">
        <v>260</v>
      </c>
      <c r="B33" s="440">
        <v>240</v>
      </c>
      <c r="C33" s="407">
        <v>11965.5</v>
      </c>
      <c r="D33" s="441">
        <v>0</v>
      </c>
      <c r="E33" s="442">
        <v>0</v>
      </c>
      <c r="F33" s="441">
        <v>240</v>
      </c>
      <c r="G33" s="407">
        <v>11965.5</v>
      </c>
      <c r="H33" s="369" t="s">
        <v>1327</v>
      </c>
      <c r="I33" s="392">
        <v>188.33</v>
      </c>
      <c r="J33" s="210"/>
    </row>
    <row r="34" spans="1:10" ht="13.5" customHeight="1">
      <c r="A34" s="135" t="s">
        <v>219</v>
      </c>
      <c r="B34" s="440">
        <v>1397</v>
      </c>
      <c r="C34" s="407">
        <v>69672.5</v>
      </c>
      <c r="D34" s="441">
        <v>0</v>
      </c>
      <c r="E34" s="442">
        <v>0</v>
      </c>
      <c r="F34" s="441">
        <v>1397</v>
      </c>
      <c r="G34" s="407">
        <v>69672.5</v>
      </c>
      <c r="H34" s="369" t="s">
        <v>1328</v>
      </c>
      <c r="I34" s="392">
        <v>165.45</v>
      </c>
      <c r="J34" s="210"/>
    </row>
    <row r="35" spans="1:10" ht="13.5" customHeight="1">
      <c r="A35" s="135" t="s">
        <v>358</v>
      </c>
      <c r="B35" s="440">
        <v>160</v>
      </c>
      <c r="C35" s="407">
        <v>7979</v>
      </c>
      <c r="D35" s="441">
        <v>0</v>
      </c>
      <c r="E35" s="442">
        <v>0</v>
      </c>
      <c r="F35" s="441">
        <v>160</v>
      </c>
      <c r="G35" s="407">
        <v>7979</v>
      </c>
      <c r="H35" s="369">
        <v>1154446</v>
      </c>
      <c r="I35" s="392">
        <v>144.685549567615</v>
      </c>
      <c r="J35" s="210"/>
    </row>
    <row r="36" spans="1:10" ht="13.5" customHeight="1">
      <c r="A36" s="135" t="s">
        <v>1089</v>
      </c>
      <c r="B36" s="440">
        <v>30</v>
      </c>
      <c r="C36" s="407">
        <v>1495.5</v>
      </c>
      <c r="D36" s="441">
        <v>0</v>
      </c>
      <c r="E36" s="442">
        <v>0</v>
      </c>
      <c r="F36" s="441">
        <v>30</v>
      </c>
      <c r="G36" s="407">
        <v>1495.5</v>
      </c>
      <c r="H36" s="369" t="s">
        <v>1329</v>
      </c>
      <c r="I36" s="392">
        <v>140.33</v>
      </c>
      <c r="J36" s="210"/>
    </row>
    <row r="37" spans="1:10" ht="13.5" customHeight="1">
      <c r="A37" s="135" t="s">
        <v>39</v>
      </c>
      <c r="B37" s="440">
        <v>415</v>
      </c>
      <c r="C37" s="407">
        <v>20716</v>
      </c>
      <c r="D37" s="441">
        <v>0</v>
      </c>
      <c r="E37" s="442">
        <v>0</v>
      </c>
      <c r="F37" s="441">
        <v>415</v>
      </c>
      <c r="G37" s="407">
        <v>20716</v>
      </c>
      <c r="H37" s="369">
        <v>6028872</v>
      </c>
      <c r="I37" s="392">
        <v>291.0249082834524</v>
      </c>
      <c r="J37" s="210"/>
    </row>
    <row r="38" spans="1:10" ht="13.5" customHeight="1">
      <c r="A38" s="135" t="s">
        <v>812</v>
      </c>
      <c r="B38" s="440">
        <v>22</v>
      </c>
      <c r="C38" s="407">
        <v>1015.5</v>
      </c>
      <c r="D38" s="441">
        <v>0</v>
      </c>
      <c r="E38" s="442">
        <v>0</v>
      </c>
      <c r="F38" s="441">
        <v>22</v>
      </c>
      <c r="G38" s="407">
        <v>1015.5</v>
      </c>
      <c r="H38" s="369" t="s">
        <v>1330</v>
      </c>
      <c r="I38" s="392">
        <v>301.12</v>
      </c>
      <c r="J38" s="210"/>
    </row>
    <row r="39" spans="1:10" ht="13.5" customHeight="1">
      <c r="A39" s="135" t="s">
        <v>40</v>
      </c>
      <c r="B39" s="440">
        <v>520</v>
      </c>
      <c r="C39" s="407">
        <v>25912.5</v>
      </c>
      <c r="D39" s="441">
        <v>0</v>
      </c>
      <c r="E39" s="442">
        <v>0</v>
      </c>
      <c r="F39" s="441">
        <v>520</v>
      </c>
      <c r="G39" s="407">
        <v>25912.5</v>
      </c>
      <c r="H39" s="369">
        <v>6206502.5</v>
      </c>
      <c r="I39" s="392">
        <v>239.51770381090208</v>
      </c>
      <c r="J39" s="210"/>
    </row>
    <row r="40" spans="1:10" ht="13.5" customHeight="1">
      <c r="A40" s="135" t="s">
        <v>41</v>
      </c>
      <c r="B40" s="440">
        <v>944</v>
      </c>
      <c r="C40" s="407">
        <v>47102.5</v>
      </c>
      <c r="D40" s="441">
        <v>45</v>
      </c>
      <c r="E40" s="442">
        <v>2246</v>
      </c>
      <c r="F40" s="441">
        <v>989</v>
      </c>
      <c r="G40" s="407">
        <v>49348.5</v>
      </c>
      <c r="H40" s="369">
        <v>11414572.5</v>
      </c>
      <c r="I40" s="392">
        <v>231.30535882549623</v>
      </c>
      <c r="J40" s="210"/>
    </row>
    <row r="41" spans="1:10" ht="13.5" customHeight="1">
      <c r="A41" s="135" t="s">
        <v>174</v>
      </c>
      <c r="B41" s="440">
        <v>71</v>
      </c>
      <c r="C41" s="407">
        <v>3544</v>
      </c>
      <c r="D41" s="441">
        <v>0</v>
      </c>
      <c r="E41" s="442">
        <v>0</v>
      </c>
      <c r="F41" s="441">
        <v>71</v>
      </c>
      <c r="G41" s="407">
        <v>3544</v>
      </c>
      <c r="H41" s="369">
        <v>1078313.5</v>
      </c>
      <c r="I41" s="392">
        <v>304.2645316027088</v>
      </c>
      <c r="J41" s="210"/>
    </row>
    <row r="42" spans="1:10" ht="13.5" customHeight="1">
      <c r="A42" s="135" t="s">
        <v>98</v>
      </c>
      <c r="B42" s="440">
        <v>270</v>
      </c>
      <c r="C42" s="407">
        <v>13465.5</v>
      </c>
      <c r="D42" s="441">
        <v>0</v>
      </c>
      <c r="E42" s="442">
        <v>0</v>
      </c>
      <c r="F42" s="441">
        <v>270</v>
      </c>
      <c r="G42" s="407">
        <v>13465.5</v>
      </c>
      <c r="H42" s="369" t="s">
        <v>1331</v>
      </c>
      <c r="I42" s="392">
        <v>210.67</v>
      </c>
      <c r="J42" s="210"/>
    </row>
    <row r="43" spans="1:10" ht="13.5" customHeight="1">
      <c r="A43" s="135" t="s">
        <v>176</v>
      </c>
      <c r="B43" s="440">
        <v>186</v>
      </c>
      <c r="C43" s="407">
        <v>9277</v>
      </c>
      <c r="D43" s="441">
        <v>0</v>
      </c>
      <c r="E43" s="442">
        <v>0</v>
      </c>
      <c r="F43" s="441">
        <v>186</v>
      </c>
      <c r="G43" s="407">
        <v>9277</v>
      </c>
      <c r="H43" s="369">
        <v>1359346</v>
      </c>
      <c r="I43" s="392">
        <v>146.52861916567855</v>
      </c>
      <c r="J43" s="210"/>
    </row>
    <row r="44" spans="1:10" ht="13.5" customHeight="1">
      <c r="A44" s="135" t="s">
        <v>72</v>
      </c>
      <c r="B44" s="440">
        <v>40</v>
      </c>
      <c r="C44" s="407">
        <v>1994</v>
      </c>
      <c r="D44" s="441">
        <v>0</v>
      </c>
      <c r="E44" s="442">
        <v>0</v>
      </c>
      <c r="F44" s="441">
        <v>40</v>
      </c>
      <c r="G44" s="407">
        <v>1994</v>
      </c>
      <c r="H44" s="369" t="s">
        <v>1332</v>
      </c>
      <c r="I44" s="392">
        <v>237</v>
      </c>
      <c r="J44" s="210"/>
    </row>
    <row r="45" spans="1:10" ht="13.5" customHeight="1">
      <c r="A45" s="135" t="s">
        <v>42</v>
      </c>
      <c r="B45" s="440">
        <v>3655</v>
      </c>
      <c r="C45" s="407">
        <v>182277</v>
      </c>
      <c r="D45" s="441">
        <v>1124</v>
      </c>
      <c r="E45" s="442">
        <v>56107.2</v>
      </c>
      <c r="F45" s="441">
        <v>4779</v>
      </c>
      <c r="G45" s="407">
        <v>238384.2</v>
      </c>
      <c r="H45" s="369">
        <v>46738512.8</v>
      </c>
      <c r="I45" s="392">
        <v>196.06380288626508</v>
      </c>
      <c r="J45" s="210"/>
    </row>
    <row r="46" spans="1:10" ht="13.5" customHeight="1">
      <c r="A46" s="135" t="s">
        <v>178</v>
      </c>
      <c r="B46" s="440">
        <v>436</v>
      </c>
      <c r="C46" s="407">
        <v>21733.5</v>
      </c>
      <c r="D46" s="441">
        <v>0</v>
      </c>
      <c r="E46" s="442">
        <v>0</v>
      </c>
      <c r="F46" s="441">
        <v>436</v>
      </c>
      <c r="G46" s="407">
        <v>21733.5</v>
      </c>
      <c r="H46" s="369">
        <v>3824593</v>
      </c>
      <c r="I46" s="392">
        <v>175.97685600570549</v>
      </c>
      <c r="J46" s="210"/>
    </row>
    <row r="47" spans="1:10" ht="13.5" customHeight="1">
      <c r="A47" s="135" t="s">
        <v>1333</v>
      </c>
      <c r="B47" s="440">
        <v>10</v>
      </c>
      <c r="C47" s="407">
        <v>500</v>
      </c>
      <c r="D47" s="441">
        <v>0</v>
      </c>
      <c r="E47" s="442">
        <v>0</v>
      </c>
      <c r="F47" s="441">
        <v>10</v>
      </c>
      <c r="G47" s="407">
        <v>500</v>
      </c>
      <c r="H47" s="369" t="s">
        <v>1334</v>
      </c>
      <c r="I47" s="392">
        <v>200</v>
      </c>
      <c r="J47" s="210"/>
    </row>
    <row r="48" spans="1:10" ht="13.5" customHeight="1">
      <c r="A48" s="135" t="s">
        <v>43</v>
      </c>
      <c r="B48" s="440">
        <v>15054</v>
      </c>
      <c r="C48" s="407">
        <v>750892.5</v>
      </c>
      <c r="D48" s="441">
        <v>3831</v>
      </c>
      <c r="E48" s="442">
        <v>191215.4</v>
      </c>
      <c r="F48" s="441">
        <v>18885</v>
      </c>
      <c r="G48" s="407">
        <v>942107.9</v>
      </c>
      <c r="H48" s="369">
        <v>183169438.1</v>
      </c>
      <c r="I48" s="392">
        <v>194.42511637998152</v>
      </c>
      <c r="J48" s="210"/>
    </row>
    <row r="49" spans="1:10" ht="13.5" customHeight="1">
      <c r="A49" s="135" t="s">
        <v>44</v>
      </c>
      <c r="B49" s="440">
        <v>166</v>
      </c>
      <c r="C49" s="407">
        <v>8280.5</v>
      </c>
      <c r="D49" s="441">
        <v>0</v>
      </c>
      <c r="E49" s="442">
        <v>0</v>
      </c>
      <c r="F49" s="441">
        <v>166</v>
      </c>
      <c r="G49" s="407">
        <v>8280.5</v>
      </c>
      <c r="H49" s="369" t="s">
        <v>1335</v>
      </c>
      <c r="I49" s="392">
        <v>196.42</v>
      </c>
      <c r="J49" s="210"/>
    </row>
    <row r="50" spans="1:10" ht="13.5" customHeight="1">
      <c r="A50" s="135" t="s">
        <v>45</v>
      </c>
      <c r="B50" s="440">
        <v>485</v>
      </c>
      <c r="C50" s="407">
        <v>24199</v>
      </c>
      <c r="D50" s="441">
        <v>342</v>
      </c>
      <c r="E50" s="442">
        <v>16992.3</v>
      </c>
      <c r="F50" s="441">
        <v>827</v>
      </c>
      <c r="G50" s="407">
        <v>41191.3</v>
      </c>
      <c r="H50" s="369">
        <v>8300577.3</v>
      </c>
      <c r="I50" s="392">
        <v>201.5128752916271</v>
      </c>
      <c r="J50" s="210"/>
    </row>
    <row r="51" spans="1:10" ht="13.5" customHeight="1">
      <c r="A51" s="135" t="s">
        <v>363</v>
      </c>
      <c r="B51" s="440"/>
      <c r="C51" s="407">
        <v>0</v>
      </c>
      <c r="D51" s="441">
        <v>10</v>
      </c>
      <c r="E51" s="442">
        <v>499.2</v>
      </c>
      <c r="F51" s="441">
        <v>10</v>
      </c>
      <c r="G51" s="407">
        <v>499.2</v>
      </c>
      <c r="H51" s="369" t="s">
        <v>364</v>
      </c>
      <c r="I51" s="392">
        <v>210</v>
      </c>
      <c r="J51" s="210"/>
    </row>
    <row r="52" spans="1:10" ht="13.5" customHeight="1">
      <c r="A52" s="135" t="s">
        <v>67</v>
      </c>
      <c r="B52" s="440">
        <v>141</v>
      </c>
      <c r="C52" s="407">
        <v>7035</v>
      </c>
      <c r="D52" s="441">
        <v>0</v>
      </c>
      <c r="E52" s="442">
        <v>0</v>
      </c>
      <c r="F52" s="441">
        <v>141</v>
      </c>
      <c r="G52" s="407">
        <v>7035</v>
      </c>
      <c r="H52" s="369" t="s">
        <v>1336</v>
      </c>
      <c r="I52" s="392">
        <v>214.44</v>
      </c>
      <c r="J52" s="210"/>
    </row>
    <row r="53" spans="1:10" ht="13.5" customHeight="1">
      <c r="A53" s="135" t="s">
        <v>687</v>
      </c>
      <c r="B53" s="440">
        <v>13</v>
      </c>
      <c r="C53" s="407">
        <v>649.5</v>
      </c>
      <c r="D53" s="441">
        <v>0</v>
      </c>
      <c r="E53" s="442">
        <v>0</v>
      </c>
      <c r="F53" s="441">
        <v>13</v>
      </c>
      <c r="G53" s="407">
        <v>649.5</v>
      </c>
      <c r="H53" s="369" t="s">
        <v>1337</v>
      </c>
      <c r="I53" s="392">
        <v>175.8</v>
      </c>
      <c r="J53" s="210"/>
    </row>
    <row r="54" spans="1:10" ht="13.5" customHeight="1">
      <c r="A54" s="135" t="s">
        <v>183</v>
      </c>
      <c r="B54" s="440">
        <v>207</v>
      </c>
      <c r="C54" s="407">
        <v>10286</v>
      </c>
      <c r="D54" s="441">
        <v>199</v>
      </c>
      <c r="E54" s="442">
        <v>9931</v>
      </c>
      <c r="F54" s="441">
        <v>406</v>
      </c>
      <c r="G54" s="407">
        <v>20217</v>
      </c>
      <c r="H54" s="369">
        <v>4663574.600000001</v>
      </c>
      <c r="I54" s="392">
        <v>230.67589652272844</v>
      </c>
      <c r="J54" s="210"/>
    </row>
    <row r="55" spans="1:10" ht="13.5" customHeight="1">
      <c r="A55" s="135" t="s">
        <v>55</v>
      </c>
      <c r="B55" s="440">
        <v>923</v>
      </c>
      <c r="C55" s="407">
        <v>46030.5</v>
      </c>
      <c r="D55" s="441">
        <v>349</v>
      </c>
      <c r="E55" s="442">
        <v>17417.5</v>
      </c>
      <c r="F55" s="441">
        <v>1590</v>
      </c>
      <c r="G55" s="407">
        <v>63448</v>
      </c>
      <c r="H55" s="369">
        <v>11840158.5</v>
      </c>
      <c r="I55" s="392">
        <v>186.61200510654393</v>
      </c>
      <c r="J55" s="210"/>
    </row>
    <row r="56" spans="1:10" ht="13.5" customHeight="1">
      <c r="A56" s="135" t="s">
        <v>1213</v>
      </c>
      <c r="B56" s="440">
        <v>50</v>
      </c>
      <c r="C56" s="407">
        <v>2492.5</v>
      </c>
      <c r="D56" s="441">
        <v>5</v>
      </c>
      <c r="E56" s="442">
        <v>249</v>
      </c>
      <c r="F56" s="441">
        <v>55</v>
      </c>
      <c r="G56" s="407">
        <v>2741.5</v>
      </c>
      <c r="H56" s="369" t="s">
        <v>1214</v>
      </c>
      <c r="I56" s="392">
        <v>206.45</v>
      </c>
      <c r="J56" s="210"/>
    </row>
    <row r="57" spans="1:10" ht="13.5" customHeight="1">
      <c r="A57" s="135" t="s">
        <v>690</v>
      </c>
      <c r="B57" s="440">
        <v>25</v>
      </c>
      <c r="C57" s="407">
        <v>1250</v>
      </c>
      <c r="D57" s="441">
        <v>0</v>
      </c>
      <c r="E57" s="442">
        <v>0</v>
      </c>
      <c r="F57" s="441">
        <v>25</v>
      </c>
      <c r="G57" s="407">
        <v>1250</v>
      </c>
      <c r="H57" s="369" t="s">
        <v>1338</v>
      </c>
      <c r="I57" s="392">
        <v>139</v>
      </c>
      <c r="J57" s="210"/>
    </row>
    <row r="58" spans="1:10" ht="13.5" customHeight="1">
      <c r="A58" s="135" t="s">
        <v>186</v>
      </c>
      <c r="B58" s="440">
        <v>60</v>
      </c>
      <c r="C58" s="407">
        <v>2961.5</v>
      </c>
      <c r="D58" s="441">
        <v>47</v>
      </c>
      <c r="E58" s="442">
        <v>2345.5</v>
      </c>
      <c r="F58" s="441">
        <v>107</v>
      </c>
      <c r="G58" s="407">
        <v>5307</v>
      </c>
      <c r="H58" s="369" t="s">
        <v>1339</v>
      </c>
      <c r="I58" s="392">
        <v>169.07</v>
      </c>
      <c r="J58" s="210"/>
    </row>
    <row r="59" spans="1:10" ht="13.5" customHeight="1">
      <c r="A59" s="135" t="s">
        <v>271</v>
      </c>
      <c r="B59" s="440">
        <v>95</v>
      </c>
      <c r="C59" s="407">
        <v>4739</v>
      </c>
      <c r="D59" s="441">
        <v>0</v>
      </c>
      <c r="E59" s="442">
        <v>0</v>
      </c>
      <c r="F59" s="441">
        <v>95</v>
      </c>
      <c r="G59" s="407">
        <v>4739</v>
      </c>
      <c r="H59" s="369" t="s">
        <v>1340</v>
      </c>
      <c r="I59" s="392">
        <v>287.04</v>
      </c>
      <c r="J59" s="210"/>
    </row>
    <row r="60" spans="1:10" ht="13.5" customHeight="1">
      <c r="A60" s="135" t="s">
        <v>400</v>
      </c>
      <c r="B60" s="440"/>
      <c r="C60" s="407">
        <v>0</v>
      </c>
      <c r="D60" s="441">
        <v>52</v>
      </c>
      <c r="E60" s="442">
        <v>2586</v>
      </c>
      <c r="F60" s="441">
        <v>52</v>
      </c>
      <c r="G60" s="407">
        <v>2586</v>
      </c>
      <c r="H60" s="369" t="s">
        <v>1341</v>
      </c>
      <c r="I60" s="392">
        <v>257.79</v>
      </c>
      <c r="J60" s="210"/>
    </row>
    <row r="61" spans="1:10" ht="13.5" customHeight="1">
      <c r="A61" s="135" t="s">
        <v>272</v>
      </c>
      <c r="B61" s="440">
        <v>30</v>
      </c>
      <c r="C61" s="407">
        <v>1494</v>
      </c>
      <c r="D61" s="441">
        <v>0</v>
      </c>
      <c r="E61" s="442">
        <v>0</v>
      </c>
      <c r="F61" s="441">
        <v>30</v>
      </c>
      <c r="G61" s="407">
        <v>1494</v>
      </c>
      <c r="H61" s="369" t="s">
        <v>1342</v>
      </c>
      <c r="I61" s="392">
        <v>208.57</v>
      </c>
      <c r="J61" s="210"/>
    </row>
    <row r="62" spans="1:10" ht="13.5" customHeight="1">
      <c r="A62" s="135" t="s">
        <v>187</v>
      </c>
      <c r="B62" s="440">
        <v>3070</v>
      </c>
      <c r="C62" s="407" t="s">
        <v>1343</v>
      </c>
      <c r="D62" s="441">
        <v>950</v>
      </c>
      <c r="E62" s="442">
        <v>47420.9</v>
      </c>
      <c r="F62" s="441">
        <v>4020</v>
      </c>
      <c r="G62" s="407" t="s">
        <v>1344</v>
      </c>
      <c r="H62" s="369" t="s">
        <v>1345</v>
      </c>
      <c r="I62" s="392">
        <v>181.43</v>
      </c>
      <c r="J62" s="210"/>
    </row>
    <row r="63" spans="1:10" ht="13.5" customHeight="1">
      <c r="A63" s="135" t="s">
        <v>1013</v>
      </c>
      <c r="B63" s="440">
        <v>151</v>
      </c>
      <c r="C63" s="407">
        <v>7538</v>
      </c>
      <c r="D63" s="441">
        <v>0</v>
      </c>
      <c r="E63" s="442">
        <v>0</v>
      </c>
      <c r="F63" s="441">
        <v>151</v>
      </c>
      <c r="G63" s="407">
        <v>7538</v>
      </c>
      <c r="H63" s="369" t="s">
        <v>1346</v>
      </c>
      <c r="I63" s="392">
        <v>282.98</v>
      </c>
      <c r="J63" s="210"/>
    </row>
    <row r="64" spans="1:10" ht="13.5" customHeight="1">
      <c r="A64" s="135" t="s">
        <v>69</v>
      </c>
      <c r="B64" s="440">
        <v>211</v>
      </c>
      <c r="C64" s="407">
        <v>10528.5</v>
      </c>
      <c r="D64" s="441">
        <v>0</v>
      </c>
      <c r="E64" s="442">
        <v>0</v>
      </c>
      <c r="F64" s="441">
        <v>211</v>
      </c>
      <c r="G64" s="407">
        <v>10528.5</v>
      </c>
      <c r="H64" s="369" t="s">
        <v>1347</v>
      </c>
      <c r="I64" s="392">
        <v>203.32</v>
      </c>
      <c r="J64" s="210"/>
    </row>
    <row r="65" spans="1:10" ht="13.5" customHeight="1">
      <c r="A65" s="135" t="s">
        <v>403</v>
      </c>
      <c r="B65" s="440">
        <v>55</v>
      </c>
      <c r="C65" s="407">
        <v>2742.5</v>
      </c>
      <c r="D65" s="441">
        <v>20</v>
      </c>
      <c r="E65" s="442">
        <v>998.4</v>
      </c>
      <c r="F65" s="441">
        <v>75</v>
      </c>
      <c r="G65" s="407">
        <v>3740.9</v>
      </c>
      <c r="H65" s="369" t="s">
        <v>1348</v>
      </c>
      <c r="I65" s="392">
        <v>177.21</v>
      </c>
      <c r="J65" s="210"/>
    </row>
    <row r="66" spans="1:10" ht="13.5" customHeight="1">
      <c r="A66" s="135" t="s">
        <v>189</v>
      </c>
      <c r="B66" s="440">
        <v>331</v>
      </c>
      <c r="C66" s="407">
        <v>16503.5</v>
      </c>
      <c r="D66" s="441">
        <v>0</v>
      </c>
      <c r="E66" s="442">
        <v>0</v>
      </c>
      <c r="F66" s="441">
        <v>331</v>
      </c>
      <c r="G66" s="407">
        <v>16503.5</v>
      </c>
      <c r="H66" s="369" t="s">
        <v>1349</v>
      </c>
      <c r="I66" s="392">
        <v>140.42</v>
      </c>
      <c r="J66" s="210"/>
    </row>
    <row r="67" spans="1:10" ht="13.5" customHeight="1">
      <c r="A67" s="135" t="s">
        <v>230</v>
      </c>
      <c r="B67" s="440">
        <v>218</v>
      </c>
      <c r="C67" s="407">
        <v>10875.5</v>
      </c>
      <c r="D67" s="441">
        <v>0</v>
      </c>
      <c r="E67" s="442">
        <v>0</v>
      </c>
      <c r="F67" s="441">
        <v>218</v>
      </c>
      <c r="G67" s="407">
        <v>10875.5</v>
      </c>
      <c r="H67" s="369">
        <v>2776528</v>
      </c>
      <c r="I67" s="392">
        <v>255.30118155487105</v>
      </c>
      <c r="J67" s="210"/>
    </row>
    <row r="68" spans="1:10" ht="13.5" customHeight="1">
      <c r="A68" s="135" t="s">
        <v>46</v>
      </c>
      <c r="B68" s="440">
        <v>9057</v>
      </c>
      <c r="C68" s="407">
        <v>451716</v>
      </c>
      <c r="D68" s="441">
        <v>1517</v>
      </c>
      <c r="E68" s="442">
        <v>75671.40000000001</v>
      </c>
      <c r="F68" s="441">
        <v>10574</v>
      </c>
      <c r="G68" s="407">
        <v>527387.4</v>
      </c>
      <c r="H68" s="369">
        <v>101755817.5</v>
      </c>
      <c r="I68" s="392">
        <v>192.94320929927412</v>
      </c>
      <c r="J68" s="210"/>
    </row>
    <row r="69" spans="1:10" ht="13.5" customHeight="1">
      <c r="A69" s="135" t="s">
        <v>276</v>
      </c>
      <c r="B69" s="440">
        <v>4</v>
      </c>
      <c r="C69" s="407">
        <v>199.5</v>
      </c>
      <c r="D69" s="441">
        <v>29</v>
      </c>
      <c r="E69" s="442">
        <v>1407.6</v>
      </c>
      <c r="F69" s="441">
        <v>33</v>
      </c>
      <c r="G69" s="407">
        <v>1607.1</v>
      </c>
      <c r="H69" s="369" t="s">
        <v>1350</v>
      </c>
      <c r="I69" s="392">
        <v>162.58</v>
      </c>
      <c r="J69" s="210"/>
    </row>
    <row r="70" spans="1:10" ht="13.5" customHeight="1">
      <c r="A70" s="135" t="s">
        <v>47</v>
      </c>
      <c r="B70" s="440">
        <v>756</v>
      </c>
      <c r="C70" s="407">
        <v>37717</v>
      </c>
      <c r="D70" s="441">
        <v>120</v>
      </c>
      <c r="E70" s="442">
        <v>5986.9</v>
      </c>
      <c r="F70" s="441">
        <v>876</v>
      </c>
      <c r="G70" s="407">
        <v>43703.9</v>
      </c>
      <c r="H70" s="369" t="s">
        <v>1351</v>
      </c>
      <c r="I70" s="392">
        <v>184.61</v>
      </c>
      <c r="J70" s="210"/>
    </row>
    <row r="71" spans="1:10" ht="13.5" customHeight="1">
      <c r="A71" s="135" t="s">
        <v>233</v>
      </c>
      <c r="B71" s="440">
        <v>11</v>
      </c>
      <c r="C71" s="407">
        <v>548.5</v>
      </c>
      <c r="D71" s="441">
        <v>10</v>
      </c>
      <c r="E71" s="442">
        <v>499.2</v>
      </c>
      <c r="F71" s="441">
        <v>21</v>
      </c>
      <c r="G71" s="407">
        <v>1047.7</v>
      </c>
      <c r="H71" s="369" t="s">
        <v>1352</v>
      </c>
      <c r="I71" s="392">
        <v>251.07</v>
      </c>
      <c r="J71" s="210"/>
    </row>
    <row r="72" spans="1:10" ht="13.5" customHeight="1">
      <c r="A72" s="135" t="s">
        <v>68</v>
      </c>
      <c r="B72" s="440">
        <v>144</v>
      </c>
      <c r="C72" s="407">
        <v>6455</v>
      </c>
      <c r="D72" s="441">
        <v>0</v>
      </c>
      <c r="E72" s="442">
        <v>0</v>
      </c>
      <c r="F72" s="441">
        <v>144</v>
      </c>
      <c r="G72" s="407">
        <v>6455</v>
      </c>
      <c r="H72" s="369">
        <v>1718929.5</v>
      </c>
      <c r="I72" s="392">
        <v>266.29426800929514</v>
      </c>
      <c r="J72" s="210"/>
    </row>
    <row r="73" spans="1:10" ht="13.5" customHeight="1">
      <c r="A73" s="135" t="s">
        <v>698</v>
      </c>
      <c r="B73" s="440"/>
      <c r="C73" s="407">
        <v>0</v>
      </c>
      <c r="D73" s="441">
        <v>10</v>
      </c>
      <c r="E73" s="442">
        <v>499.2</v>
      </c>
      <c r="F73" s="441">
        <v>10</v>
      </c>
      <c r="G73" s="407">
        <v>499.2</v>
      </c>
      <c r="H73" s="369" t="s">
        <v>699</v>
      </c>
      <c r="I73" s="392">
        <v>230</v>
      </c>
      <c r="J73" s="210"/>
    </row>
    <row r="74" spans="1:10" ht="13.5" customHeight="1">
      <c r="A74" s="135" t="s">
        <v>604</v>
      </c>
      <c r="B74" s="440">
        <v>143</v>
      </c>
      <c r="C74" s="407">
        <v>7138</v>
      </c>
      <c r="D74" s="441">
        <v>0</v>
      </c>
      <c r="E74" s="442">
        <v>0</v>
      </c>
      <c r="F74" s="441">
        <v>143</v>
      </c>
      <c r="G74" s="407">
        <v>7138</v>
      </c>
      <c r="H74" s="369" t="s">
        <v>1353</v>
      </c>
      <c r="I74" s="392">
        <v>183.01</v>
      </c>
      <c r="J74" s="210"/>
    </row>
    <row r="75" spans="1:10" ht="13.5" customHeight="1">
      <c r="A75" s="135" t="s">
        <v>193</v>
      </c>
      <c r="B75" s="440">
        <v>5</v>
      </c>
      <c r="C75" s="407">
        <v>250</v>
      </c>
      <c r="D75" s="441">
        <v>0</v>
      </c>
      <c r="E75" s="442">
        <v>0</v>
      </c>
      <c r="F75" s="441">
        <v>5</v>
      </c>
      <c r="G75" s="407">
        <v>250</v>
      </c>
      <c r="H75" s="369">
        <v>68750</v>
      </c>
      <c r="I75" s="392">
        <v>275</v>
      </c>
      <c r="J75" s="210"/>
    </row>
    <row r="76" spans="1:10" ht="13.5" customHeight="1">
      <c r="A76" s="135" t="s">
        <v>48</v>
      </c>
      <c r="B76" s="440">
        <v>686</v>
      </c>
      <c r="C76" s="407">
        <v>34212.5</v>
      </c>
      <c r="D76" s="441">
        <v>10</v>
      </c>
      <c r="E76" s="442">
        <v>499.2</v>
      </c>
      <c r="F76" s="441">
        <v>696</v>
      </c>
      <c r="G76" s="407">
        <v>34711.7</v>
      </c>
      <c r="H76" s="369" t="s">
        <v>1354</v>
      </c>
      <c r="I76" s="392">
        <v>231.48</v>
      </c>
      <c r="J76" s="210"/>
    </row>
    <row r="77" spans="1:10" ht="13.5" customHeight="1">
      <c r="A77" s="135" t="s">
        <v>112</v>
      </c>
      <c r="B77" s="440">
        <v>112</v>
      </c>
      <c r="C77" s="407">
        <v>5586.5</v>
      </c>
      <c r="D77" s="441">
        <v>0</v>
      </c>
      <c r="E77" s="442">
        <v>0</v>
      </c>
      <c r="F77" s="441">
        <v>112</v>
      </c>
      <c r="G77" s="407">
        <v>5586.5</v>
      </c>
      <c r="H77" s="369" t="s">
        <v>1355</v>
      </c>
      <c r="I77" s="392">
        <v>248.45</v>
      </c>
      <c r="J77" s="210"/>
    </row>
    <row r="78" spans="1:10" ht="13.5" customHeight="1">
      <c r="A78" s="135" t="s">
        <v>194</v>
      </c>
      <c r="B78" s="440">
        <v>10</v>
      </c>
      <c r="C78" s="407">
        <v>499</v>
      </c>
      <c r="D78" s="441">
        <v>279</v>
      </c>
      <c r="E78" s="442">
        <v>13897.6</v>
      </c>
      <c r="F78" s="441">
        <v>289</v>
      </c>
      <c r="G78" s="407">
        <v>14396.6</v>
      </c>
      <c r="H78" s="369">
        <v>2683982</v>
      </c>
      <c r="I78" s="392">
        <v>186.43165747468151</v>
      </c>
      <c r="J78" s="210"/>
    </row>
    <row r="79" spans="1:10" ht="13.5" customHeight="1">
      <c r="A79" s="135" t="s">
        <v>49</v>
      </c>
      <c r="B79" s="440">
        <v>61</v>
      </c>
      <c r="C79" s="407">
        <v>3042.5</v>
      </c>
      <c r="D79" s="441">
        <v>24</v>
      </c>
      <c r="E79" s="442">
        <v>1197.4</v>
      </c>
      <c r="F79" s="441">
        <v>85</v>
      </c>
      <c r="G79" s="407">
        <v>4239.9</v>
      </c>
      <c r="H79" s="369">
        <v>1029114.6000000001</v>
      </c>
      <c r="I79" s="392">
        <v>242.7214321092479</v>
      </c>
      <c r="J79" s="210"/>
    </row>
    <row r="80" spans="1:10" ht="13.5" customHeight="1">
      <c r="A80" s="135" t="s">
        <v>476</v>
      </c>
      <c r="B80" s="440">
        <v>20</v>
      </c>
      <c r="C80" s="407">
        <v>998.5</v>
      </c>
      <c r="D80" s="441">
        <v>0</v>
      </c>
      <c r="E80" s="442">
        <v>0</v>
      </c>
      <c r="F80" s="441">
        <v>20</v>
      </c>
      <c r="G80" s="407">
        <v>998.5</v>
      </c>
      <c r="H80" s="369" t="s">
        <v>1356</v>
      </c>
      <c r="I80" s="392">
        <v>298.51</v>
      </c>
      <c r="J80" s="210"/>
    </row>
    <row r="81" spans="1:10" ht="13.5" customHeight="1">
      <c r="A81" s="135" t="s">
        <v>50</v>
      </c>
      <c r="B81" s="440">
        <v>85</v>
      </c>
      <c r="C81" s="407">
        <v>4236.5</v>
      </c>
      <c r="D81" s="441">
        <v>549</v>
      </c>
      <c r="E81" s="442">
        <v>27395.7</v>
      </c>
      <c r="F81" s="441">
        <v>634</v>
      </c>
      <c r="G81" s="407">
        <v>31632.2</v>
      </c>
      <c r="H81" s="369">
        <v>6178659.1</v>
      </c>
      <c r="I81" s="392">
        <v>195.3281497967261</v>
      </c>
      <c r="J81" s="210"/>
    </row>
    <row r="82" spans="1:10" ht="13.5" customHeight="1">
      <c r="A82" s="135" t="s">
        <v>1263</v>
      </c>
      <c r="B82" s="440"/>
      <c r="C82" s="407">
        <v>0</v>
      </c>
      <c r="D82" s="441">
        <v>50</v>
      </c>
      <c r="E82" s="442">
        <v>2494.4</v>
      </c>
      <c r="F82" s="441">
        <v>50</v>
      </c>
      <c r="G82" s="407">
        <v>2494.4</v>
      </c>
      <c r="H82" s="369" t="s">
        <v>1264</v>
      </c>
      <c r="I82" s="392">
        <v>209.21</v>
      </c>
      <c r="J82" s="210"/>
    </row>
    <row r="83" spans="1:10" ht="13.5" customHeight="1">
      <c r="A83" s="135" t="s">
        <v>510</v>
      </c>
      <c r="B83" s="440">
        <v>742</v>
      </c>
      <c r="C83" s="407">
        <v>37006.5</v>
      </c>
      <c r="D83" s="441">
        <v>5</v>
      </c>
      <c r="E83" s="442">
        <v>249.5</v>
      </c>
      <c r="F83" s="441">
        <v>747</v>
      </c>
      <c r="G83" s="407">
        <v>37256</v>
      </c>
      <c r="H83" s="369" t="s">
        <v>1357</v>
      </c>
      <c r="I83" s="392">
        <v>157.4</v>
      </c>
      <c r="J83" s="210"/>
    </row>
    <row r="84" spans="1:10" ht="13.5" customHeight="1">
      <c r="A84" s="135" t="s">
        <v>70</v>
      </c>
      <c r="B84" s="440">
        <v>197</v>
      </c>
      <c r="C84" s="407">
        <v>9826</v>
      </c>
      <c r="D84" s="441">
        <v>10</v>
      </c>
      <c r="E84" s="442">
        <v>499.2</v>
      </c>
      <c r="F84" s="441">
        <v>207</v>
      </c>
      <c r="G84" s="407">
        <v>10325.2</v>
      </c>
      <c r="H84" s="369" t="s">
        <v>1358</v>
      </c>
      <c r="I84" s="392">
        <v>207.7</v>
      </c>
      <c r="J84" s="210"/>
    </row>
    <row r="85" spans="1:10" ht="13.5" customHeight="1">
      <c r="A85" s="135" t="s">
        <v>51</v>
      </c>
      <c r="B85" s="440">
        <v>145</v>
      </c>
      <c r="C85" s="407">
        <v>7226</v>
      </c>
      <c r="D85" s="441">
        <v>346</v>
      </c>
      <c r="E85" s="442">
        <v>17268.5</v>
      </c>
      <c r="F85" s="441">
        <v>491</v>
      </c>
      <c r="G85" s="407">
        <v>24494.5</v>
      </c>
      <c r="H85" s="369">
        <v>5224819.9</v>
      </c>
      <c r="I85" s="392">
        <v>213.30584008655006</v>
      </c>
      <c r="J85" s="210"/>
    </row>
    <row r="86" spans="1:10" ht="13.5" customHeight="1">
      <c r="A86" s="135" t="s">
        <v>52</v>
      </c>
      <c r="B86" s="440">
        <v>334</v>
      </c>
      <c r="C86" s="407">
        <v>16654</v>
      </c>
      <c r="D86" s="441">
        <v>63</v>
      </c>
      <c r="E86" s="442">
        <v>3108</v>
      </c>
      <c r="F86" s="441">
        <v>397</v>
      </c>
      <c r="G86" s="407">
        <v>19762</v>
      </c>
      <c r="H86" s="369">
        <v>3872655.9</v>
      </c>
      <c r="I86" s="392">
        <v>195.96477583240562</v>
      </c>
      <c r="J86" s="210"/>
    </row>
    <row r="87" spans="1:10" ht="13.5" customHeight="1">
      <c r="A87" s="135" t="s">
        <v>281</v>
      </c>
      <c r="B87" s="440">
        <v>84</v>
      </c>
      <c r="C87" s="407">
        <v>4171</v>
      </c>
      <c r="D87" s="441">
        <v>0</v>
      </c>
      <c r="E87" s="442">
        <v>0</v>
      </c>
      <c r="F87" s="441">
        <v>84</v>
      </c>
      <c r="G87" s="407">
        <v>4171</v>
      </c>
      <c r="H87" s="369">
        <v>1043961.5</v>
      </c>
      <c r="I87" s="392">
        <v>250.29045792375928</v>
      </c>
      <c r="J87" s="210"/>
    </row>
    <row r="88" spans="1:10" ht="13.5" customHeight="1">
      <c r="A88" s="135" t="s">
        <v>149</v>
      </c>
      <c r="B88" s="440">
        <v>182</v>
      </c>
      <c r="C88" s="407">
        <v>9076</v>
      </c>
      <c r="D88" s="441">
        <v>105</v>
      </c>
      <c r="E88" s="442">
        <v>5241.5</v>
      </c>
      <c r="F88" s="441">
        <v>287</v>
      </c>
      <c r="G88" s="407">
        <v>14317.5</v>
      </c>
      <c r="H88" s="369" t="s">
        <v>1359</v>
      </c>
      <c r="I88" s="392">
        <v>169.26</v>
      </c>
      <c r="J88" s="210"/>
    </row>
    <row r="89" spans="1:10" ht="13.5" customHeight="1">
      <c r="A89" s="135" t="s">
        <v>1021</v>
      </c>
      <c r="B89" s="440"/>
      <c r="C89" s="407">
        <v>0</v>
      </c>
      <c r="D89" s="441">
        <v>21</v>
      </c>
      <c r="E89" s="442">
        <v>1045.9</v>
      </c>
      <c r="F89" s="441">
        <v>21</v>
      </c>
      <c r="G89" s="407">
        <v>1045.9</v>
      </c>
      <c r="H89" s="369" t="s">
        <v>1022</v>
      </c>
      <c r="I89" s="392">
        <v>234.56</v>
      </c>
      <c r="J89" s="210"/>
    </row>
    <row r="90" spans="1:10" ht="13.5" customHeight="1">
      <c r="A90" s="135" t="s">
        <v>411</v>
      </c>
      <c r="B90" s="440">
        <v>22</v>
      </c>
      <c r="C90" s="407">
        <v>1098.5</v>
      </c>
      <c r="D90" s="441">
        <v>10</v>
      </c>
      <c r="E90" s="442">
        <v>499.2</v>
      </c>
      <c r="F90" s="441">
        <v>32</v>
      </c>
      <c r="G90" s="407">
        <v>1597.7</v>
      </c>
      <c r="H90" s="369" t="s">
        <v>1360</v>
      </c>
      <c r="I90" s="392">
        <v>280.41</v>
      </c>
      <c r="J90" s="210"/>
    </row>
    <row r="91" spans="1:10" ht="13.5" customHeight="1">
      <c r="A91" s="135" t="s">
        <v>198</v>
      </c>
      <c r="B91" s="440">
        <v>800</v>
      </c>
      <c r="C91" s="407">
        <v>39902.5</v>
      </c>
      <c r="D91" s="441">
        <v>1356</v>
      </c>
      <c r="E91" s="442">
        <v>67686</v>
      </c>
      <c r="F91" s="441">
        <v>2156</v>
      </c>
      <c r="G91" s="407">
        <v>107588.5</v>
      </c>
      <c r="H91" s="369">
        <v>20305520.599999998</v>
      </c>
      <c r="I91" s="392">
        <v>188.73318802660134</v>
      </c>
      <c r="J91" s="210"/>
    </row>
    <row r="92" spans="1:10" ht="13.5" customHeight="1">
      <c r="A92" s="135" t="s">
        <v>707</v>
      </c>
      <c r="B92" s="440">
        <v>140</v>
      </c>
      <c r="C92" s="407">
        <v>6979</v>
      </c>
      <c r="D92" s="441">
        <v>0</v>
      </c>
      <c r="E92" s="442">
        <v>0</v>
      </c>
      <c r="F92" s="441">
        <v>140</v>
      </c>
      <c r="G92" s="407">
        <v>6979</v>
      </c>
      <c r="H92" s="369">
        <v>1085733</v>
      </c>
      <c r="I92" s="392">
        <v>155.57142857142858</v>
      </c>
      <c r="J92" s="210"/>
    </row>
    <row r="93" spans="1:10" ht="13.5" customHeight="1">
      <c r="A93" s="135" t="s">
        <v>200</v>
      </c>
      <c r="B93" s="440"/>
      <c r="C93" s="407">
        <v>0</v>
      </c>
      <c r="D93" s="441">
        <v>10</v>
      </c>
      <c r="E93" s="442">
        <v>499</v>
      </c>
      <c r="F93" s="441">
        <v>10</v>
      </c>
      <c r="G93" s="407">
        <v>499</v>
      </c>
      <c r="H93" s="369" t="s">
        <v>332</v>
      </c>
      <c r="I93" s="392">
        <v>201.5</v>
      </c>
      <c r="J93" s="210"/>
    </row>
    <row r="94" spans="1:10" ht="13.5" customHeight="1">
      <c r="A94" s="135" t="s">
        <v>374</v>
      </c>
      <c r="B94" s="440">
        <v>337</v>
      </c>
      <c r="C94" s="407">
        <v>16808</v>
      </c>
      <c r="D94" s="441">
        <v>16</v>
      </c>
      <c r="E94" s="442">
        <v>798</v>
      </c>
      <c r="F94" s="441">
        <v>353</v>
      </c>
      <c r="G94" s="407">
        <v>17606</v>
      </c>
      <c r="H94" s="369" t="s">
        <v>1361</v>
      </c>
      <c r="I94" s="392">
        <v>277.53</v>
      </c>
      <c r="J94" s="210"/>
    </row>
    <row r="95" spans="1:10" ht="13.5" customHeight="1">
      <c r="A95" s="135" t="s">
        <v>53</v>
      </c>
      <c r="B95" s="440">
        <v>3354</v>
      </c>
      <c r="C95" s="407">
        <v>167265.5</v>
      </c>
      <c r="D95" s="441">
        <v>494</v>
      </c>
      <c r="E95" s="442">
        <v>24626.9</v>
      </c>
      <c r="F95" s="441">
        <v>3848</v>
      </c>
      <c r="G95" s="407">
        <v>191892.4</v>
      </c>
      <c r="H95" s="369">
        <v>33586987</v>
      </c>
      <c r="I95" s="392">
        <v>175.03031386339427</v>
      </c>
      <c r="J95" s="210"/>
    </row>
    <row r="96" spans="1:10" ht="13.5" customHeight="1">
      <c r="A96" s="135" t="s">
        <v>201</v>
      </c>
      <c r="B96" s="440">
        <v>275</v>
      </c>
      <c r="C96" s="407">
        <v>13724.5</v>
      </c>
      <c r="D96" s="441">
        <v>75</v>
      </c>
      <c r="E96" s="442">
        <v>3742.7999999999997</v>
      </c>
      <c r="F96" s="441">
        <v>350</v>
      </c>
      <c r="G96" s="407">
        <v>17467.3</v>
      </c>
      <c r="H96" s="369">
        <v>3505724.8000000003</v>
      </c>
      <c r="I96" s="392">
        <v>200.70215774618862</v>
      </c>
      <c r="J96" s="210"/>
    </row>
    <row r="97" spans="1:10" ht="13.5" customHeight="1">
      <c r="A97" s="135" t="s">
        <v>54</v>
      </c>
      <c r="B97" s="440">
        <v>131</v>
      </c>
      <c r="C97" s="407">
        <v>6492</v>
      </c>
      <c r="D97" s="441">
        <v>1089</v>
      </c>
      <c r="E97" s="442">
        <v>54332.5</v>
      </c>
      <c r="F97" s="441">
        <v>1220</v>
      </c>
      <c r="G97" s="407">
        <v>60824.5</v>
      </c>
      <c r="H97" s="369">
        <v>14280518</v>
      </c>
      <c r="I97" s="392">
        <v>234.7823327770882</v>
      </c>
      <c r="J97" s="210"/>
    </row>
    <row r="98" spans="1:10" ht="13.5" customHeight="1">
      <c r="A98" s="135" t="s">
        <v>617</v>
      </c>
      <c r="B98" s="440">
        <v>53</v>
      </c>
      <c r="C98" s="407">
        <v>2644</v>
      </c>
      <c r="D98" s="441">
        <v>0</v>
      </c>
      <c r="E98" s="442">
        <v>0</v>
      </c>
      <c r="F98" s="441">
        <v>53</v>
      </c>
      <c r="G98" s="407">
        <v>2644</v>
      </c>
      <c r="H98" s="369" t="s">
        <v>1362</v>
      </c>
      <c r="I98" s="392">
        <v>274.45</v>
      </c>
      <c r="J98" s="210"/>
    </row>
    <row r="99" spans="1:10" ht="13.5" customHeight="1">
      <c r="A99" s="135" t="s">
        <v>152</v>
      </c>
      <c r="B99" s="440">
        <v>41</v>
      </c>
      <c r="C99" s="407">
        <v>2044</v>
      </c>
      <c r="D99" s="441">
        <v>0</v>
      </c>
      <c r="E99" s="442">
        <v>0</v>
      </c>
      <c r="F99" s="441">
        <v>41</v>
      </c>
      <c r="G99" s="407">
        <v>2044</v>
      </c>
      <c r="H99" s="369" t="s">
        <v>1363</v>
      </c>
      <c r="I99" s="392">
        <v>223.52</v>
      </c>
      <c r="J99" s="210"/>
    </row>
    <row r="100" spans="1:10" ht="13.5" customHeight="1">
      <c r="A100" s="135" t="s">
        <v>71</v>
      </c>
      <c r="B100" s="440">
        <v>1221</v>
      </c>
      <c r="C100" s="407">
        <v>60902.5</v>
      </c>
      <c r="D100" s="441">
        <v>318</v>
      </c>
      <c r="E100" s="442">
        <v>15871.1</v>
      </c>
      <c r="F100" s="441">
        <v>1539</v>
      </c>
      <c r="G100" s="407">
        <v>76773.6</v>
      </c>
      <c r="H100" s="369">
        <v>14223995.3</v>
      </c>
      <c r="I100" s="392">
        <v>185.2719593714506</v>
      </c>
      <c r="J100" s="210"/>
    </row>
    <row r="101" spans="1:10" ht="13.5" customHeight="1">
      <c r="A101" s="135" t="s">
        <v>243</v>
      </c>
      <c r="B101" s="440">
        <v>1119</v>
      </c>
      <c r="C101" s="407">
        <v>55811</v>
      </c>
      <c r="D101" s="441">
        <v>189</v>
      </c>
      <c r="E101" s="442">
        <v>9434.3</v>
      </c>
      <c r="F101" s="441">
        <v>1308</v>
      </c>
      <c r="G101" s="407">
        <v>65245.3</v>
      </c>
      <c r="H101" s="369">
        <v>10018546.4</v>
      </c>
      <c r="I101" s="392">
        <v>153.5520014468475</v>
      </c>
      <c r="J101" s="210"/>
    </row>
    <row r="102" spans="1:10" ht="13.5" customHeight="1">
      <c r="A102" s="135" t="s">
        <v>874</v>
      </c>
      <c r="B102" s="440">
        <v>10</v>
      </c>
      <c r="C102" s="407">
        <v>498.5</v>
      </c>
      <c r="D102" s="441">
        <v>920</v>
      </c>
      <c r="E102" s="442">
        <v>45926.700000000004</v>
      </c>
      <c r="F102" s="441">
        <v>930</v>
      </c>
      <c r="G102" s="407">
        <v>46425.200000000004</v>
      </c>
      <c r="H102" s="369">
        <v>7245293.9</v>
      </c>
      <c r="I102" s="392">
        <v>156.0638166340694</v>
      </c>
      <c r="J102" s="210"/>
    </row>
    <row r="103" spans="1:10" ht="13.5" customHeight="1">
      <c r="A103" s="135" t="s">
        <v>746</v>
      </c>
      <c r="B103" s="440">
        <v>21</v>
      </c>
      <c r="C103" s="407">
        <v>1048.5</v>
      </c>
      <c r="D103" s="441">
        <v>0</v>
      </c>
      <c r="E103" s="442">
        <v>0</v>
      </c>
      <c r="F103" s="441">
        <v>21</v>
      </c>
      <c r="G103" s="407">
        <v>1048.5</v>
      </c>
      <c r="H103" s="369" t="s">
        <v>1364</v>
      </c>
      <c r="I103" s="392">
        <v>324.3</v>
      </c>
      <c r="J103" s="210"/>
    </row>
    <row r="104" spans="1:10" ht="13.5" customHeight="1">
      <c r="A104" s="135" t="s">
        <v>379</v>
      </c>
      <c r="B104" s="440">
        <v>3218</v>
      </c>
      <c r="C104" s="407">
        <v>160464.5</v>
      </c>
      <c r="D104" s="441">
        <v>0</v>
      </c>
      <c r="E104" s="442">
        <v>0</v>
      </c>
      <c r="F104" s="441">
        <v>3218</v>
      </c>
      <c r="G104" s="407">
        <v>160464.5</v>
      </c>
      <c r="H104" s="369">
        <v>32735836.5</v>
      </c>
      <c r="I104" s="392">
        <v>204.0067211127695</v>
      </c>
      <c r="J104" s="210"/>
    </row>
    <row r="105" spans="1:10" ht="13.5" customHeight="1">
      <c r="A105" s="135" t="s">
        <v>288</v>
      </c>
      <c r="B105" s="440">
        <v>52</v>
      </c>
      <c r="C105" s="407">
        <v>2592.5</v>
      </c>
      <c r="D105" s="441">
        <v>10</v>
      </c>
      <c r="E105" s="442">
        <v>499.5</v>
      </c>
      <c r="F105" s="441">
        <v>62</v>
      </c>
      <c r="G105" s="407">
        <v>3092</v>
      </c>
      <c r="H105" s="369" t="s">
        <v>1365</v>
      </c>
      <c r="I105" s="392">
        <v>306.7</v>
      </c>
      <c r="J105" s="210"/>
    </row>
    <row r="106" spans="1:10" ht="13.5" customHeight="1">
      <c r="A106" s="135" t="s">
        <v>56</v>
      </c>
      <c r="B106" s="440">
        <v>40</v>
      </c>
      <c r="C106" s="407">
        <v>1994</v>
      </c>
      <c r="D106" s="441">
        <v>0</v>
      </c>
      <c r="E106" s="442">
        <v>0</v>
      </c>
      <c r="F106" s="441">
        <v>40</v>
      </c>
      <c r="G106" s="407">
        <v>1994</v>
      </c>
      <c r="H106" s="369" t="s">
        <v>120</v>
      </c>
      <c r="I106" s="392">
        <v>211.75</v>
      </c>
      <c r="J106" s="210"/>
    </row>
    <row r="107" spans="1:10" ht="13.5" customHeight="1">
      <c r="A107" s="135" t="s">
        <v>57</v>
      </c>
      <c r="B107" s="440">
        <v>175</v>
      </c>
      <c r="C107" s="407">
        <v>8724.5</v>
      </c>
      <c r="D107" s="441">
        <v>0</v>
      </c>
      <c r="E107" s="442">
        <v>0</v>
      </c>
      <c r="F107" s="441">
        <v>175</v>
      </c>
      <c r="G107" s="407">
        <v>8724.5</v>
      </c>
      <c r="H107" s="369">
        <v>1945317.5</v>
      </c>
      <c r="I107" s="392">
        <v>222.97180354175023</v>
      </c>
      <c r="J107" s="210"/>
    </row>
    <row r="108" spans="1:10" ht="13.5" customHeight="1">
      <c r="A108" s="135" t="s">
        <v>19</v>
      </c>
      <c r="B108" s="440">
        <v>75636</v>
      </c>
      <c r="C108" s="407">
        <v>3771106</v>
      </c>
      <c r="D108" s="441">
        <v>17716</v>
      </c>
      <c r="E108" s="442">
        <v>883861.6</v>
      </c>
      <c r="F108" s="441">
        <v>93352</v>
      </c>
      <c r="G108" s="407">
        <v>4654967.6</v>
      </c>
      <c r="H108" s="369">
        <v>888660399.1</v>
      </c>
      <c r="I108" s="392">
        <v>190.90581835628674</v>
      </c>
      <c r="J108" s="210"/>
    </row>
    <row r="109" spans="1:10" ht="13.5" customHeight="1">
      <c r="A109" s="131"/>
      <c r="B109" s="103"/>
      <c r="C109" s="227"/>
      <c r="D109" s="231"/>
      <c r="E109" s="228"/>
      <c r="F109" s="231"/>
      <c r="G109" s="228"/>
      <c r="H109" s="134"/>
      <c r="I109" s="229"/>
      <c r="J109" s="210"/>
    </row>
    <row r="110" spans="1:10" ht="13.5" customHeight="1">
      <c r="A110" s="142" t="s">
        <v>62</v>
      </c>
      <c r="B110" s="388"/>
      <c r="C110" s="399"/>
      <c r="D110" s="143"/>
      <c r="E110" s="399"/>
      <c r="F110" s="143"/>
      <c r="G110" s="405"/>
      <c r="H110" s="389"/>
      <c r="I110" s="408"/>
      <c r="J110" s="210"/>
    </row>
    <row r="111" spans="1:12" ht="13.5" customHeight="1">
      <c r="A111" s="142" t="s">
        <v>63</v>
      </c>
      <c r="B111" s="388"/>
      <c r="C111" s="399"/>
      <c r="D111" s="143"/>
      <c r="E111" s="399"/>
      <c r="F111" s="143"/>
      <c r="G111" s="406" t="s">
        <v>64</v>
      </c>
      <c r="H111" s="389"/>
      <c r="I111" s="409"/>
      <c r="J111" s="210"/>
      <c r="L111" s="232"/>
    </row>
    <row r="112" spans="1:10" ht="13.5" customHeight="1">
      <c r="A112" s="142" t="s">
        <v>157</v>
      </c>
      <c r="B112" s="388"/>
      <c r="C112" s="399"/>
      <c r="D112" s="143"/>
      <c r="E112" s="399"/>
      <c r="F112" s="143"/>
      <c r="G112" s="103"/>
      <c r="H112" s="407" t="s">
        <v>66</v>
      </c>
      <c r="I112" s="408"/>
      <c r="J112" s="210"/>
    </row>
    <row r="113" spans="1:10" ht="13.5" customHeight="1">
      <c r="A113" s="142" t="s">
        <v>158</v>
      </c>
      <c r="B113" s="388"/>
      <c r="C113" s="399"/>
      <c r="D113" s="143"/>
      <c r="E113" s="399"/>
      <c r="F113" s="143"/>
      <c r="G113" s="405"/>
      <c r="H113" s="389"/>
      <c r="I113" s="408"/>
      <c r="J113" s="210"/>
    </row>
    <row r="114" spans="1:10" ht="13.5" customHeight="1">
      <c r="A114" s="142" t="s">
        <v>159</v>
      </c>
      <c r="B114" s="388"/>
      <c r="C114" s="399"/>
      <c r="D114" s="143"/>
      <c r="E114" s="399"/>
      <c r="F114" s="143"/>
      <c r="G114" s="405"/>
      <c r="H114" s="389"/>
      <c r="I114" s="408"/>
      <c r="J114" s="210"/>
    </row>
    <row r="115" spans="1:10" ht="13.5" customHeight="1">
      <c r="A115" s="103"/>
      <c r="B115" s="388"/>
      <c r="C115" s="399"/>
      <c r="D115" s="103"/>
      <c r="E115" s="399"/>
      <c r="F115" s="103"/>
      <c r="G115" s="399"/>
      <c r="H115" s="391"/>
      <c r="I115" s="391"/>
      <c r="J115" s="203"/>
    </row>
    <row r="116" spans="1:10" ht="13.5" customHeight="1">
      <c r="A116" s="103"/>
      <c r="B116" s="388"/>
      <c r="C116" s="399"/>
      <c r="D116" s="103"/>
      <c r="E116" s="399"/>
      <c r="F116" s="103"/>
      <c r="G116" s="399"/>
      <c r="H116" s="391"/>
      <c r="I116" s="391"/>
      <c r="J116" s="203"/>
    </row>
    <row r="117" spans="1:9" ht="13.5" customHeight="1">
      <c r="A117" s="103"/>
      <c r="B117" s="388"/>
      <c r="C117" s="399"/>
      <c r="D117" s="103"/>
      <c r="E117" s="399"/>
      <c r="F117" s="103"/>
      <c r="G117" s="399"/>
      <c r="H117" s="391"/>
      <c r="I117" s="391"/>
    </row>
    <row r="118" spans="1:9" ht="13.5" customHeight="1">
      <c r="A118" s="103"/>
      <c r="B118" s="388"/>
      <c r="C118" s="399"/>
      <c r="D118" s="103"/>
      <c r="E118" s="399"/>
      <c r="F118" s="103"/>
      <c r="G118" s="399"/>
      <c r="H118" s="391"/>
      <c r="I118" s="391"/>
    </row>
    <row r="119" spans="1:9" ht="13.5" customHeight="1">
      <c r="A119" s="103"/>
      <c r="B119" s="388"/>
      <c r="C119" s="399"/>
      <c r="D119" s="103"/>
      <c r="E119" s="399"/>
      <c r="F119" s="103"/>
      <c r="G119" s="399"/>
      <c r="H119" s="391"/>
      <c r="I119" s="391"/>
    </row>
    <row r="120" spans="1:9" ht="13.5" customHeight="1">
      <c r="A120" s="103"/>
      <c r="B120" s="388"/>
      <c r="C120" s="399"/>
      <c r="D120" s="103"/>
      <c r="E120" s="399"/>
      <c r="F120" s="103"/>
      <c r="G120" s="399"/>
      <c r="H120" s="391"/>
      <c r="I120" s="391"/>
    </row>
    <row r="121" spans="1:9" ht="13.5" customHeight="1">
      <c r="A121" s="103"/>
      <c r="B121" s="388"/>
      <c r="C121" s="399"/>
      <c r="D121" s="103"/>
      <c r="E121" s="399"/>
      <c r="F121" s="103"/>
      <c r="G121" s="399"/>
      <c r="H121" s="391"/>
      <c r="I121" s="391"/>
    </row>
    <row r="122" spans="1:9" ht="13.5" customHeight="1">
      <c r="A122" s="103"/>
      <c r="B122" s="388"/>
      <c r="C122" s="399"/>
      <c r="D122" s="103"/>
      <c r="E122" s="399"/>
      <c r="F122" s="103"/>
      <c r="G122" s="399"/>
      <c r="H122" s="391"/>
      <c r="I122" s="391"/>
    </row>
    <row r="123" spans="1:9" ht="13.5" customHeight="1">
      <c r="A123" s="103"/>
      <c r="B123" s="388"/>
      <c r="C123" s="399"/>
      <c r="D123" s="103"/>
      <c r="E123" s="399"/>
      <c r="F123" s="103"/>
      <c r="G123" s="399"/>
      <c r="H123" s="391"/>
      <c r="I123" s="391"/>
    </row>
    <row r="124" spans="1:9" ht="13.5" customHeight="1">
      <c r="A124" s="103"/>
      <c r="B124" s="388"/>
      <c r="C124" s="399"/>
      <c r="D124" s="103"/>
      <c r="E124" s="399"/>
      <c r="F124" s="103"/>
      <c r="G124" s="399"/>
      <c r="H124" s="391"/>
      <c r="I124" s="391"/>
    </row>
    <row r="125" spans="1:9" ht="13.5" customHeight="1">
      <c r="A125" s="103"/>
      <c r="B125" s="388"/>
      <c r="C125" s="399"/>
      <c r="D125" s="103"/>
      <c r="E125" s="399"/>
      <c r="F125" s="103"/>
      <c r="G125" s="399"/>
      <c r="H125" s="391"/>
      <c r="I125" s="391"/>
    </row>
    <row r="126" spans="1:9" ht="13.5" customHeight="1">
      <c r="A126" s="103"/>
      <c r="B126" s="388"/>
      <c r="C126" s="399"/>
      <c r="D126" s="103"/>
      <c r="E126" s="399"/>
      <c r="F126" s="103"/>
      <c r="G126" s="399"/>
      <c r="H126" s="391"/>
      <c r="I126" s="391"/>
    </row>
    <row r="127" spans="1:9" ht="13.5" customHeight="1">
      <c r="A127" s="103"/>
      <c r="B127" s="388"/>
      <c r="C127" s="399"/>
      <c r="D127" s="103"/>
      <c r="E127" s="399"/>
      <c r="F127" s="103"/>
      <c r="G127" s="399"/>
      <c r="H127" s="391"/>
      <c r="I127" s="391"/>
    </row>
    <row r="128" spans="1:9" ht="13.5" customHeight="1">
      <c r="A128" s="103"/>
      <c r="B128" s="388"/>
      <c r="C128" s="399"/>
      <c r="D128" s="103"/>
      <c r="E128" s="399"/>
      <c r="F128" s="103"/>
      <c r="G128" s="399"/>
      <c r="H128" s="391"/>
      <c r="I128" s="391"/>
    </row>
    <row r="129" spans="1:9" ht="13.5" customHeight="1">
      <c r="A129" s="103"/>
      <c r="B129" s="388"/>
      <c r="C129" s="399"/>
      <c r="D129" s="103"/>
      <c r="E129" s="399"/>
      <c r="F129" s="103"/>
      <c r="G129" s="399"/>
      <c r="H129" s="391"/>
      <c r="I129" s="391"/>
    </row>
  </sheetData>
  <sheetProtection/>
  <printOptions/>
  <pageMargins left="0.6" right="0.25" top="1" bottom="0.25" header="0.3" footer="0.3"/>
  <pageSetup horizontalDpi="600" verticalDpi="600" orientation="portrait" paperSize="9" scale="75" r:id="rId1"/>
  <headerFooter>
    <oddHeader>&amp;L&amp;D&amp;RProduce Brokers Limited
1349/A, North Agrabad, Akkerabad (1st FLoor)
Chattogram-4224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2.7109375" style="195" customWidth="1"/>
    <col min="2" max="2" width="7.140625" style="319" customWidth="1"/>
    <col min="3" max="3" width="10.7109375" style="401" customWidth="1"/>
    <col min="4" max="4" width="5.7109375" style="195" customWidth="1"/>
    <col min="5" max="5" width="9.7109375" style="401" customWidth="1"/>
    <col min="6" max="6" width="6.7109375" style="195" customWidth="1"/>
    <col min="7" max="7" width="11.00390625" style="401" customWidth="1"/>
    <col min="8" max="8" width="14.7109375" style="394" customWidth="1"/>
    <col min="9" max="9" width="9.281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05" t="s">
        <v>1237</v>
      </c>
      <c r="B1" s="368"/>
      <c r="C1" s="395"/>
      <c r="D1" s="106"/>
      <c r="E1" s="395"/>
      <c r="F1" s="106"/>
      <c r="G1" s="402"/>
      <c r="H1" s="369"/>
      <c r="I1" s="392"/>
      <c r="J1" s="210"/>
    </row>
    <row r="2" spans="1:10" ht="13.5" customHeight="1">
      <c r="A2" s="111" t="s">
        <v>1238</v>
      </c>
      <c r="B2" s="368"/>
      <c r="C2" s="395"/>
      <c r="D2" s="106"/>
      <c r="E2" s="395"/>
      <c r="F2" s="106"/>
      <c r="G2" s="402"/>
      <c r="H2" s="369"/>
      <c r="I2" s="392"/>
      <c r="J2" s="210"/>
    </row>
    <row r="3" spans="1:10" ht="13.5" customHeight="1">
      <c r="A3" s="105" t="s">
        <v>58</v>
      </c>
      <c r="B3" s="368"/>
      <c r="C3" s="395"/>
      <c r="D3" s="106"/>
      <c r="E3" s="395"/>
      <c r="F3" s="106"/>
      <c r="G3" s="402"/>
      <c r="H3" s="369"/>
      <c r="I3" s="392"/>
      <c r="J3" s="210"/>
    </row>
    <row r="4" spans="1:10" ht="13.5" customHeight="1">
      <c r="A4" s="105" t="s">
        <v>8</v>
      </c>
      <c r="B4" s="368"/>
      <c r="C4" s="395"/>
      <c r="D4" s="106"/>
      <c r="E4" s="395"/>
      <c r="F4" s="106"/>
      <c r="G4" s="402"/>
      <c r="H4" s="369"/>
      <c r="I4" s="392"/>
      <c r="J4" s="210"/>
    </row>
    <row r="5" spans="1:10" ht="13.5" customHeight="1">
      <c r="A5" s="105" t="s">
        <v>9</v>
      </c>
      <c r="B5" s="368"/>
      <c r="C5" s="395"/>
      <c r="D5" s="106"/>
      <c r="E5" s="395"/>
      <c r="F5" s="106"/>
      <c r="G5" s="402"/>
      <c r="H5" s="369"/>
      <c r="I5" s="392"/>
      <c r="J5" s="210"/>
    </row>
    <row r="6" spans="1:10" ht="13.5" customHeight="1">
      <c r="A6" s="105" t="s">
        <v>59</v>
      </c>
      <c r="B6" s="368"/>
      <c r="C6" s="395"/>
      <c r="D6" s="106"/>
      <c r="E6" s="395"/>
      <c r="F6" s="106"/>
      <c r="G6" s="402"/>
      <c r="H6" s="369"/>
      <c r="I6" s="392"/>
      <c r="J6" s="210"/>
    </row>
    <row r="7" spans="1:10" ht="13.5" customHeight="1">
      <c r="A7" s="112" t="s">
        <v>60</v>
      </c>
      <c r="B7" s="368"/>
      <c r="C7" s="395"/>
      <c r="D7" s="106"/>
      <c r="E7" s="396" t="s">
        <v>61</v>
      </c>
      <c r="F7" s="106"/>
      <c r="G7" s="402"/>
      <c r="H7" s="369"/>
      <c r="I7" s="392"/>
      <c r="J7" s="210"/>
    </row>
    <row r="8" spans="1:10" ht="13.5" customHeight="1">
      <c r="A8" s="114" t="s">
        <v>1239</v>
      </c>
      <c r="B8" s="370"/>
      <c r="C8" s="397"/>
      <c r="D8" s="115"/>
      <c r="E8" s="397"/>
      <c r="F8" s="115"/>
      <c r="G8" s="403"/>
      <c r="H8" s="371"/>
      <c r="I8" s="393"/>
      <c r="J8" s="210"/>
    </row>
    <row r="9" spans="1:10" ht="13.5" customHeight="1">
      <c r="A9" s="114"/>
      <c r="B9" s="370"/>
      <c r="C9" s="397" t="s">
        <v>1240</v>
      </c>
      <c r="D9" s="115"/>
      <c r="E9" s="397"/>
      <c r="F9" s="115"/>
      <c r="G9" s="403"/>
      <c r="H9" s="371"/>
      <c r="I9" s="393"/>
      <c r="J9" s="210"/>
    </row>
    <row r="10" spans="1:10" ht="13.5" customHeight="1">
      <c r="A10" s="112" t="s">
        <v>82</v>
      </c>
      <c r="B10" s="370"/>
      <c r="C10" s="397" t="s">
        <v>83</v>
      </c>
      <c r="D10" s="115"/>
      <c r="E10" s="397" t="s">
        <v>34</v>
      </c>
      <c r="F10" s="115"/>
      <c r="G10" s="403" t="s">
        <v>84</v>
      </c>
      <c r="H10" s="369" t="s">
        <v>35</v>
      </c>
      <c r="I10" s="393" t="s">
        <v>85</v>
      </c>
      <c r="J10" s="210"/>
    </row>
    <row r="11" spans="1:10" ht="13.5" customHeight="1">
      <c r="A11" s="112" t="s">
        <v>86</v>
      </c>
      <c r="B11" s="372" t="s">
        <v>6</v>
      </c>
      <c r="C11" s="403" t="s">
        <v>87</v>
      </c>
      <c r="D11" s="115" t="s">
        <v>6</v>
      </c>
      <c r="E11" s="397" t="s">
        <v>87</v>
      </c>
      <c r="F11" s="115" t="s">
        <v>6</v>
      </c>
      <c r="G11" s="403" t="s">
        <v>87</v>
      </c>
      <c r="H11" s="371" t="s">
        <v>88</v>
      </c>
      <c r="I11" s="393"/>
      <c r="J11" s="210"/>
    </row>
    <row r="12" spans="1:10" ht="13.5" customHeight="1">
      <c r="A12" s="131" t="s">
        <v>75</v>
      </c>
      <c r="B12" s="375"/>
      <c r="C12" s="374"/>
      <c r="D12" s="375">
        <v>0</v>
      </c>
      <c r="E12" s="374">
        <v>0</v>
      </c>
      <c r="F12" s="375"/>
      <c r="G12" s="374"/>
      <c r="H12" s="376"/>
      <c r="I12" s="376"/>
      <c r="J12" s="210"/>
    </row>
    <row r="13" spans="1:10" ht="13.5" customHeight="1">
      <c r="A13" s="105" t="s">
        <v>19</v>
      </c>
      <c r="B13" s="377">
        <f>SUM(B12)</f>
        <v>0</v>
      </c>
      <c r="C13" s="378">
        <f aca="true" t="shared" si="0" ref="C13:I13">SUM(C12)</f>
        <v>0</v>
      </c>
      <c r="D13" s="377">
        <f t="shared" si="0"/>
        <v>0</v>
      </c>
      <c r="E13" s="378">
        <f t="shared" si="0"/>
        <v>0</v>
      </c>
      <c r="F13" s="377">
        <f t="shared" si="0"/>
        <v>0</v>
      </c>
      <c r="G13" s="378">
        <f>SUM(G12)</f>
        <v>0</v>
      </c>
      <c r="H13" s="379">
        <f>H12</f>
        <v>0</v>
      </c>
      <c r="I13" s="379">
        <f t="shared" si="0"/>
        <v>0</v>
      </c>
      <c r="J13" s="210"/>
    </row>
    <row r="14" spans="1:10" ht="13.5" customHeight="1">
      <c r="A14" s="126" t="s">
        <v>89</v>
      </c>
      <c r="B14" s="380" t="s">
        <v>6</v>
      </c>
      <c r="C14" s="404" t="s">
        <v>87</v>
      </c>
      <c r="D14" s="129" t="s">
        <v>6</v>
      </c>
      <c r="E14" s="398" t="s">
        <v>87</v>
      </c>
      <c r="F14" s="129" t="s">
        <v>6</v>
      </c>
      <c r="G14" s="404" t="s">
        <v>87</v>
      </c>
      <c r="H14" s="379" t="s">
        <v>35</v>
      </c>
      <c r="I14" s="393" t="s">
        <v>85</v>
      </c>
      <c r="J14" s="210"/>
    </row>
    <row r="15" spans="1:10" ht="13.5" customHeight="1">
      <c r="A15" s="131" t="s">
        <v>36</v>
      </c>
      <c r="B15" s="308">
        <v>926</v>
      </c>
      <c r="C15" s="150">
        <v>46156.5</v>
      </c>
      <c r="D15" s="308">
        <v>55</v>
      </c>
      <c r="E15" s="151">
        <v>2745.5</v>
      </c>
      <c r="F15" s="308">
        <v>981</v>
      </c>
      <c r="G15" s="151">
        <v>48902</v>
      </c>
      <c r="H15" s="152" t="s">
        <v>1241</v>
      </c>
      <c r="I15" s="153">
        <v>186.45</v>
      </c>
      <c r="J15" s="210"/>
    </row>
    <row r="16" spans="1:10" ht="13.5" customHeight="1">
      <c r="A16" s="131" t="s">
        <v>490</v>
      </c>
      <c r="B16" s="308">
        <v>95</v>
      </c>
      <c r="C16" s="150">
        <v>4742.5</v>
      </c>
      <c r="D16" s="308">
        <v>0</v>
      </c>
      <c r="E16" s="151">
        <v>0</v>
      </c>
      <c r="F16" s="308">
        <v>95</v>
      </c>
      <c r="G16" s="151">
        <v>4742.5</v>
      </c>
      <c r="H16" s="152" t="s">
        <v>1242</v>
      </c>
      <c r="I16" s="153">
        <v>173.82</v>
      </c>
      <c r="J16" s="210"/>
    </row>
    <row r="17" spans="1:10" ht="13.5" customHeight="1">
      <c r="A17" s="131" t="s">
        <v>132</v>
      </c>
      <c r="B17" s="308">
        <v>10</v>
      </c>
      <c r="C17" s="150">
        <v>498.5</v>
      </c>
      <c r="D17" s="308">
        <v>0</v>
      </c>
      <c r="E17" s="151">
        <v>0</v>
      </c>
      <c r="F17" s="308">
        <v>10</v>
      </c>
      <c r="G17" s="151">
        <v>498.5</v>
      </c>
      <c r="H17" s="152">
        <v>96709</v>
      </c>
      <c r="I17" s="153">
        <v>194</v>
      </c>
      <c r="J17" s="210"/>
    </row>
    <row r="18" spans="1:10" ht="13.5" customHeight="1">
      <c r="A18" s="131" t="s">
        <v>213</v>
      </c>
      <c r="B18" s="309"/>
      <c r="C18" s="150">
        <v>0</v>
      </c>
      <c r="D18" s="308">
        <v>18</v>
      </c>
      <c r="E18" s="151">
        <v>898.2</v>
      </c>
      <c r="F18" s="308">
        <v>18</v>
      </c>
      <c r="G18" s="151">
        <v>898.2</v>
      </c>
      <c r="H18" s="152" t="s">
        <v>1243</v>
      </c>
      <c r="I18" s="153">
        <v>191.42</v>
      </c>
      <c r="J18" s="210"/>
    </row>
    <row r="19" spans="1:10" ht="13.5" customHeight="1">
      <c r="A19" s="131" t="s">
        <v>37</v>
      </c>
      <c r="B19" s="308">
        <v>40</v>
      </c>
      <c r="C19" s="150">
        <v>1998.5</v>
      </c>
      <c r="D19" s="308">
        <v>0</v>
      </c>
      <c r="E19" s="151">
        <v>0</v>
      </c>
      <c r="F19" s="308">
        <v>40</v>
      </c>
      <c r="G19" s="151">
        <v>1998.5</v>
      </c>
      <c r="H19" s="152" t="s">
        <v>1244</v>
      </c>
      <c r="I19" s="153">
        <v>227.24</v>
      </c>
      <c r="J19" s="210"/>
    </row>
    <row r="20" spans="1:10" ht="13.5" customHeight="1">
      <c r="A20" s="131" t="s">
        <v>586</v>
      </c>
      <c r="B20" s="309"/>
      <c r="C20" s="150">
        <v>0</v>
      </c>
      <c r="D20" s="308">
        <v>2</v>
      </c>
      <c r="E20" s="151">
        <v>100</v>
      </c>
      <c r="F20" s="308">
        <v>2</v>
      </c>
      <c r="G20" s="151">
        <v>100</v>
      </c>
      <c r="H20" s="152">
        <v>28200</v>
      </c>
      <c r="I20" s="153">
        <v>282</v>
      </c>
      <c r="J20" s="210"/>
    </row>
    <row r="21" spans="1:10" ht="13.5" customHeight="1">
      <c r="A21" s="131" t="s">
        <v>73</v>
      </c>
      <c r="B21" s="308">
        <v>10</v>
      </c>
      <c r="C21" s="150">
        <v>498.5</v>
      </c>
      <c r="D21" s="308">
        <v>0</v>
      </c>
      <c r="E21" s="151">
        <v>0</v>
      </c>
      <c r="F21" s="308">
        <v>10</v>
      </c>
      <c r="G21" s="151">
        <v>498.5</v>
      </c>
      <c r="H21" s="152" t="s">
        <v>1245</v>
      </c>
      <c r="I21" s="153">
        <v>323</v>
      </c>
      <c r="J21" s="210"/>
    </row>
    <row r="22" spans="1:10" ht="13.5" customHeight="1">
      <c r="A22" s="131" t="s">
        <v>38</v>
      </c>
      <c r="B22" s="308">
        <v>30</v>
      </c>
      <c r="C22" s="150">
        <v>1495.5</v>
      </c>
      <c r="D22" s="308">
        <v>0</v>
      </c>
      <c r="E22" s="151">
        <v>0</v>
      </c>
      <c r="F22" s="308">
        <v>30</v>
      </c>
      <c r="G22" s="151">
        <v>1495.5</v>
      </c>
      <c r="H22" s="152" t="s">
        <v>1246</v>
      </c>
      <c r="I22" s="153">
        <v>129.67</v>
      </c>
      <c r="J22" s="210"/>
    </row>
    <row r="23" spans="1:10" ht="13.5" customHeight="1">
      <c r="A23" s="131" t="s">
        <v>1247</v>
      </c>
      <c r="B23" s="308">
        <v>40</v>
      </c>
      <c r="C23" s="150">
        <v>1995.5</v>
      </c>
      <c r="D23" s="308">
        <v>0</v>
      </c>
      <c r="E23" s="151">
        <v>0</v>
      </c>
      <c r="F23" s="308">
        <v>40</v>
      </c>
      <c r="G23" s="151">
        <v>1995.5</v>
      </c>
      <c r="H23" s="152" t="s">
        <v>1248</v>
      </c>
      <c r="I23" s="153">
        <v>223.75</v>
      </c>
      <c r="J23" s="210"/>
    </row>
    <row r="24" spans="1:10" ht="13.5" customHeight="1">
      <c r="A24" s="131" t="s">
        <v>260</v>
      </c>
      <c r="B24" s="308">
        <v>20</v>
      </c>
      <c r="C24" s="150">
        <v>997</v>
      </c>
      <c r="D24" s="308">
        <v>0</v>
      </c>
      <c r="E24" s="151">
        <v>0</v>
      </c>
      <c r="F24" s="308">
        <v>20</v>
      </c>
      <c r="G24" s="151">
        <v>997</v>
      </c>
      <c r="H24" s="152" t="s">
        <v>1249</v>
      </c>
      <c r="I24" s="153">
        <v>187</v>
      </c>
      <c r="J24" s="210"/>
    </row>
    <row r="25" spans="1:10" ht="13.5" customHeight="1">
      <c r="A25" s="131" t="s">
        <v>219</v>
      </c>
      <c r="B25" s="308">
        <v>40</v>
      </c>
      <c r="C25" s="150">
        <v>1997</v>
      </c>
      <c r="D25" s="308">
        <v>0</v>
      </c>
      <c r="E25" s="151">
        <v>0</v>
      </c>
      <c r="F25" s="308">
        <v>40</v>
      </c>
      <c r="G25" s="151">
        <v>1997</v>
      </c>
      <c r="H25" s="152" t="s">
        <v>1250</v>
      </c>
      <c r="I25" s="153">
        <v>190.59</v>
      </c>
      <c r="J25" s="210"/>
    </row>
    <row r="26" spans="1:10" ht="13.5" customHeight="1">
      <c r="A26" s="131" t="s">
        <v>41</v>
      </c>
      <c r="B26" s="308">
        <v>10</v>
      </c>
      <c r="C26" s="150">
        <v>500</v>
      </c>
      <c r="D26" s="308">
        <v>0</v>
      </c>
      <c r="E26" s="151">
        <v>0</v>
      </c>
      <c r="F26" s="308">
        <v>10</v>
      </c>
      <c r="G26" s="151">
        <v>500</v>
      </c>
      <c r="H26" s="152">
        <v>72500</v>
      </c>
      <c r="I26" s="153">
        <v>145</v>
      </c>
      <c r="J26" s="210"/>
    </row>
    <row r="27" spans="1:10" ht="13.5" customHeight="1">
      <c r="A27" s="131" t="s">
        <v>174</v>
      </c>
      <c r="B27" s="308">
        <v>10</v>
      </c>
      <c r="C27" s="150">
        <v>500</v>
      </c>
      <c r="D27" s="308">
        <v>0</v>
      </c>
      <c r="E27" s="151">
        <v>0</v>
      </c>
      <c r="F27" s="308">
        <v>10</v>
      </c>
      <c r="G27" s="151">
        <v>500</v>
      </c>
      <c r="H27" s="152" t="s">
        <v>1251</v>
      </c>
      <c r="I27" s="153">
        <v>350</v>
      </c>
      <c r="J27" s="210"/>
    </row>
    <row r="28" spans="1:10" ht="13.5" customHeight="1">
      <c r="A28" s="131" t="s">
        <v>42</v>
      </c>
      <c r="B28" s="308">
        <v>10</v>
      </c>
      <c r="C28" s="150">
        <v>500</v>
      </c>
      <c r="D28" s="308">
        <v>70</v>
      </c>
      <c r="E28" s="151">
        <v>3494</v>
      </c>
      <c r="F28" s="308">
        <v>80</v>
      </c>
      <c r="G28" s="151">
        <v>3994</v>
      </c>
      <c r="H28" s="152" t="s">
        <v>1252</v>
      </c>
      <c r="I28" s="153">
        <v>196.32</v>
      </c>
      <c r="J28" s="210"/>
    </row>
    <row r="29" spans="1:10" ht="13.5" customHeight="1">
      <c r="A29" s="131" t="s">
        <v>178</v>
      </c>
      <c r="B29" s="308">
        <v>60</v>
      </c>
      <c r="C29" s="150">
        <v>2995.5</v>
      </c>
      <c r="D29" s="308">
        <v>0</v>
      </c>
      <c r="E29" s="151">
        <v>0</v>
      </c>
      <c r="F29" s="308">
        <v>60</v>
      </c>
      <c r="G29" s="151">
        <v>2995.5</v>
      </c>
      <c r="H29" s="152" t="s">
        <v>1253</v>
      </c>
      <c r="I29" s="153">
        <v>223.73</v>
      </c>
      <c r="J29" s="210"/>
    </row>
    <row r="30" spans="1:10" ht="13.5" customHeight="1">
      <c r="A30" s="131" t="s">
        <v>43</v>
      </c>
      <c r="B30" s="308">
        <v>800</v>
      </c>
      <c r="C30" s="150">
        <v>39836</v>
      </c>
      <c r="D30" s="308">
        <v>190</v>
      </c>
      <c r="E30" s="151">
        <v>9484.3</v>
      </c>
      <c r="F30" s="308">
        <v>990</v>
      </c>
      <c r="G30" s="151">
        <v>49320.3</v>
      </c>
      <c r="H30" s="152" t="s">
        <v>1254</v>
      </c>
      <c r="I30" s="153">
        <v>186.29</v>
      </c>
      <c r="J30" s="210"/>
    </row>
    <row r="31" spans="1:10" ht="13.5" customHeight="1">
      <c r="A31" s="131" t="s">
        <v>45</v>
      </c>
      <c r="B31" s="308">
        <v>20</v>
      </c>
      <c r="C31" s="150">
        <v>998.5</v>
      </c>
      <c r="D31" s="308">
        <v>20</v>
      </c>
      <c r="E31" s="151">
        <v>998.4</v>
      </c>
      <c r="F31" s="308">
        <v>40</v>
      </c>
      <c r="G31" s="151">
        <v>1996.9</v>
      </c>
      <c r="H31" s="152" t="s">
        <v>1255</v>
      </c>
      <c r="I31" s="153">
        <v>208.96</v>
      </c>
      <c r="J31" s="210"/>
    </row>
    <row r="32" spans="1:10" ht="13.5" customHeight="1">
      <c r="A32" s="131" t="s">
        <v>67</v>
      </c>
      <c r="B32" s="308">
        <v>10</v>
      </c>
      <c r="C32" s="150">
        <v>500</v>
      </c>
      <c r="D32" s="308">
        <v>0</v>
      </c>
      <c r="E32" s="151">
        <v>0</v>
      </c>
      <c r="F32" s="308">
        <v>10</v>
      </c>
      <c r="G32" s="151">
        <v>500</v>
      </c>
      <c r="H32" s="152">
        <v>94500</v>
      </c>
      <c r="I32" s="153">
        <v>189</v>
      </c>
      <c r="J32" s="210"/>
    </row>
    <row r="33" spans="1:10" ht="13.5" customHeight="1">
      <c r="A33" s="131" t="s">
        <v>183</v>
      </c>
      <c r="B33" s="308">
        <v>26</v>
      </c>
      <c r="C33" s="150">
        <v>1298</v>
      </c>
      <c r="D33" s="308">
        <v>3</v>
      </c>
      <c r="E33" s="151">
        <v>149.5</v>
      </c>
      <c r="F33" s="308">
        <v>29</v>
      </c>
      <c r="G33" s="151">
        <v>1447.5</v>
      </c>
      <c r="H33" s="152" t="s">
        <v>1256</v>
      </c>
      <c r="I33" s="153">
        <v>332.19</v>
      </c>
      <c r="J33" s="210"/>
    </row>
    <row r="34" spans="1:10" ht="13.5" customHeight="1">
      <c r="A34" s="131" t="s">
        <v>55</v>
      </c>
      <c r="B34" s="308">
        <v>80</v>
      </c>
      <c r="C34" s="150">
        <v>3990.5</v>
      </c>
      <c r="D34" s="308">
        <v>25</v>
      </c>
      <c r="E34" s="151">
        <v>1247.6</v>
      </c>
      <c r="F34" s="308">
        <v>105</v>
      </c>
      <c r="G34" s="151">
        <v>5238.1</v>
      </c>
      <c r="H34" s="152" t="s">
        <v>1257</v>
      </c>
      <c r="I34" s="153">
        <v>176.09</v>
      </c>
      <c r="J34" s="210"/>
    </row>
    <row r="35" spans="1:10" ht="13.5" customHeight="1">
      <c r="A35" s="131" t="s">
        <v>400</v>
      </c>
      <c r="B35" s="309"/>
      <c r="C35" s="150">
        <v>0</v>
      </c>
      <c r="D35" s="308">
        <v>2</v>
      </c>
      <c r="E35" s="151">
        <v>99.5</v>
      </c>
      <c r="F35" s="308">
        <v>2</v>
      </c>
      <c r="G35" s="151">
        <v>99.5</v>
      </c>
      <c r="H35" s="152">
        <v>32735.5</v>
      </c>
      <c r="I35" s="153">
        <v>329</v>
      </c>
      <c r="J35" s="210"/>
    </row>
    <row r="36" spans="1:10" ht="13.5" customHeight="1">
      <c r="A36" s="131" t="s">
        <v>272</v>
      </c>
      <c r="B36" s="308">
        <v>10</v>
      </c>
      <c r="C36" s="150">
        <v>498.5</v>
      </c>
      <c r="D36" s="308">
        <v>0</v>
      </c>
      <c r="E36" s="151">
        <v>0</v>
      </c>
      <c r="F36" s="308">
        <v>10</v>
      </c>
      <c r="G36" s="151">
        <v>498.5</v>
      </c>
      <c r="H36" s="152">
        <v>66300.5</v>
      </c>
      <c r="I36" s="153">
        <v>133</v>
      </c>
      <c r="J36" s="210"/>
    </row>
    <row r="37" spans="1:10" ht="13.5" customHeight="1">
      <c r="A37" s="131" t="s">
        <v>187</v>
      </c>
      <c r="B37" s="308">
        <v>120</v>
      </c>
      <c r="C37" s="150">
        <v>5989.5</v>
      </c>
      <c r="D37" s="308">
        <v>70</v>
      </c>
      <c r="E37" s="151">
        <v>3494.4</v>
      </c>
      <c r="F37" s="308">
        <v>190</v>
      </c>
      <c r="G37" s="151">
        <v>9483.9</v>
      </c>
      <c r="H37" s="152" t="s">
        <v>1258</v>
      </c>
      <c r="I37" s="153">
        <v>178.37</v>
      </c>
      <c r="J37" s="210"/>
    </row>
    <row r="38" spans="1:10" ht="13.5" customHeight="1">
      <c r="A38" s="131" t="s">
        <v>1013</v>
      </c>
      <c r="B38" s="308">
        <v>131</v>
      </c>
      <c r="C38" s="150">
        <v>6541</v>
      </c>
      <c r="D38" s="308">
        <v>0</v>
      </c>
      <c r="E38" s="151">
        <v>0</v>
      </c>
      <c r="F38" s="308">
        <v>131</v>
      </c>
      <c r="G38" s="151">
        <v>6541</v>
      </c>
      <c r="H38" s="152" t="s">
        <v>1259</v>
      </c>
      <c r="I38" s="153">
        <v>293.8</v>
      </c>
      <c r="J38" s="210"/>
    </row>
    <row r="39" spans="1:10" ht="13.5" customHeight="1">
      <c r="A39" s="131" t="s">
        <v>69</v>
      </c>
      <c r="B39" s="308">
        <v>10</v>
      </c>
      <c r="C39" s="150">
        <v>498.5</v>
      </c>
      <c r="D39" s="308">
        <v>0</v>
      </c>
      <c r="E39" s="151">
        <v>0</v>
      </c>
      <c r="F39" s="308">
        <v>10</v>
      </c>
      <c r="G39" s="151">
        <v>498.5</v>
      </c>
      <c r="H39" s="152">
        <v>72282.5</v>
      </c>
      <c r="I39" s="153">
        <v>145</v>
      </c>
      <c r="J39" s="210"/>
    </row>
    <row r="40" spans="1:10" ht="13.5" customHeight="1">
      <c r="A40" s="131" t="s">
        <v>230</v>
      </c>
      <c r="B40" s="308">
        <v>5</v>
      </c>
      <c r="C40" s="150">
        <v>248.5</v>
      </c>
      <c r="D40" s="308">
        <v>0</v>
      </c>
      <c r="E40" s="151">
        <v>0</v>
      </c>
      <c r="F40" s="308">
        <v>5</v>
      </c>
      <c r="G40" s="151">
        <v>248.5</v>
      </c>
      <c r="H40" s="152">
        <v>86975</v>
      </c>
      <c r="I40" s="153">
        <v>350</v>
      </c>
      <c r="J40" s="210"/>
    </row>
    <row r="41" spans="1:10" ht="13.5" customHeight="1">
      <c r="A41" s="131" t="s">
        <v>46</v>
      </c>
      <c r="B41" s="308">
        <v>280</v>
      </c>
      <c r="C41" s="150">
        <v>13971.5</v>
      </c>
      <c r="D41" s="308">
        <v>20</v>
      </c>
      <c r="E41" s="151">
        <v>998.4</v>
      </c>
      <c r="F41" s="308">
        <v>300</v>
      </c>
      <c r="G41" s="151">
        <v>14969.9</v>
      </c>
      <c r="H41" s="152" t="s">
        <v>1260</v>
      </c>
      <c r="I41" s="153">
        <v>178.55</v>
      </c>
      <c r="J41" s="210"/>
    </row>
    <row r="42" spans="1:10" ht="13.5" customHeight="1">
      <c r="A42" s="131" t="s">
        <v>48</v>
      </c>
      <c r="B42" s="308">
        <v>20</v>
      </c>
      <c r="C42" s="150">
        <v>999</v>
      </c>
      <c r="D42" s="308">
        <v>0</v>
      </c>
      <c r="E42" s="151">
        <v>0</v>
      </c>
      <c r="F42" s="308">
        <v>20</v>
      </c>
      <c r="G42" s="151">
        <v>999</v>
      </c>
      <c r="H42" s="152" t="s">
        <v>1261</v>
      </c>
      <c r="I42" s="153">
        <v>330.5</v>
      </c>
      <c r="J42" s="210"/>
    </row>
    <row r="43" spans="1:10" ht="13.5" customHeight="1">
      <c r="A43" s="131" t="s">
        <v>112</v>
      </c>
      <c r="B43" s="308">
        <v>41</v>
      </c>
      <c r="C43" s="150">
        <v>2047</v>
      </c>
      <c r="D43" s="308">
        <v>0</v>
      </c>
      <c r="E43" s="151">
        <v>0</v>
      </c>
      <c r="F43" s="308">
        <v>41</v>
      </c>
      <c r="G43" s="151">
        <v>2047</v>
      </c>
      <c r="H43" s="152" t="s">
        <v>1262</v>
      </c>
      <c r="I43" s="153">
        <v>280.81</v>
      </c>
      <c r="J43" s="210"/>
    </row>
    <row r="44" spans="1:10" ht="13.5" customHeight="1">
      <c r="A44" s="131" t="s">
        <v>194</v>
      </c>
      <c r="B44" s="309"/>
      <c r="C44" s="150">
        <v>0</v>
      </c>
      <c r="D44" s="308">
        <v>5</v>
      </c>
      <c r="E44" s="151">
        <v>249.2</v>
      </c>
      <c r="F44" s="308">
        <v>5</v>
      </c>
      <c r="G44" s="151">
        <v>249.2</v>
      </c>
      <c r="H44" s="152">
        <v>42862.4</v>
      </c>
      <c r="I44" s="153">
        <v>172</v>
      </c>
      <c r="J44" s="210"/>
    </row>
    <row r="45" spans="1:10" ht="13.5" customHeight="1">
      <c r="A45" s="131" t="s">
        <v>49</v>
      </c>
      <c r="B45" s="308">
        <v>10</v>
      </c>
      <c r="C45" s="150">
        <v>500</v>
      </c>
      <c r="D45" s="308">
        <v>0</v>
      </c>
      <c r="E45" s="151">
        <v>0</v>
      </c>
      <c r="F45" s="308">
        <v>10</v>
      </c>
      <c r="G45" s="151">
        <v>500</v>
      </c>
      <c r="H45" s="152" t="s">
        <v>1251</v>
      </c>
      <c r="I45" s="153">
        <v>350</v>
      </c>
      <c r="J45" s="210"/>
    </row>
    <row r="46" spans="1:10" ht="13.5" customHeight="1">
      <c r="A46" s="131" t="s">
        <v>1263</v>
      </c>
      <c r="B46" s="309"/>
      <c r="C46" s="150">
        <v>0</v>
      </c>
      <c r="D46" s="308">
        <v>50</v>
      </c>
      <c r="E46" s="151">
        <v>2494.4</v>
      </c>
      <c r="F46" s="308">
        <v>50</v>
      </c>
      <c r="G46" s="151">
        <v>2494.4</v>
      </c>
      <c r="H46" s="152" t="s">
        <v>1264</v>
      </c>
      <c r="I46" s="153">
        <v>209.21</v>
      </c>
      <c r="J46" s="210"/>
    </row>
    <row r="47" spans="1:10" ht="13.5" customHeight="1">
      <c r="A47" s="131" t="s">
        <v>51</v>
      </c>
      <c r="B47" s="308">
        <v>5</v>
      </c>
      <c r="C47" s="150">
        <v>250</v>
      </c>
      <c r="D47" s="308">
        <v>10</v>
      </c>
      <c r="E47" s="151">
        <v>499.2</v>
      </c>
      <c r="F47" s="308">
        <v>15</v>
      </c>
      <c r="G47" s="151">
        <v>749.2</v>
      </c>
      <c r="H47" s="152" t="s">
        <v>1265</v>
      </c>
      <c r="I47" s="153">
        <v>256.72</v>
      </c>
      <c r="J47" s="210"/>
    </row>
    <row r="48" spans="1:10" ht="13.5" customHeight="1">
      <c r="A48" s="131" t="s">
        <v>411</v>
      </c>
      <c r="B48" s="308">
        <v>10</v>
      </c>
      <c r="C48" s="150">
        <v>500</v>
      </c>
      <c r="D48" s="308">
        <v>0</v>
      </c>
      <c r="E48" s="151">
        <v>0</v>
      </c>
      <c r="F48" s="308">
        <v>10</v>
      </c>
      <c r="G48" s="151">
        <v>500</v>
      </c>
      <c r="H48" s="152" t="s">
        <v>1266</v>
      </c>
      <c r="I48" s="153">
        <v>359</v>
      </c>
      <c r="J48" s="210"/>
    </row>
    <row r="49" spans="1:10" ht="13.5" customHeight="1">
      <c r="A49" s="131" t="s">
        <v>374</v>
      </c>
      <c r="B49" s="308">
        <v>55</v>
      </c>
      <c r="C49" s="150">
        <v>2745.5</v>
      </c>
      <c r="D49" s="308">
        <v>0</v>
      </c>
      <c r="E49" s="151">
        <v>0</v>
      </c>
      <c r="F49" s="308">
        <v>55</v>
      </c>
      <c r="G49" s="151">
        <v>2745.5</v>
      </c>
      <c r="H49" s="152" t="s">
        <v>1267</v>
      </c>
      <c r="I49" s="153">
        <v>286.48</v>
      </c>
      <c r="J49" s="210"/>
    </row>
    <row r="50" spans="1:10" ht="13.5" customHeight="1">
      <c r="A50" s="131" t="s">
        <v>53</v>
      </c>
      <c r="B50" s="308">
        <v>30</v>
      </c>
      <c r="C50" s="150">
        <v>1497</v>
      </c>
      <c r="D50" s="308">
        <v>0</v>
      </c>
      <c r="E50" s="151">
        <v>0</v>
      </c>
      <c r="F50" s="308">
        <v>30</v>
      </c>
      <c r="G50" s="151">
        <v>1497</v>
      </c>
      <c r="H50" s="152" t="s">
        <v>1268</v>
      </c>
      <c r="I50" s="153">
        <v>138.34</v>
      </c>
      <c r="J50" s="210"/>
    </row>
    <row r="51" spans="1:10" ht="13.5" customHeight="1">
      <c r="A51" s="131" t="s">
        <v>54</v>
      </c>
      <c r="B51" s="308">
        <v>1</v>
      </c>
      <c r="C51" s="150">
        <v>10</v>
      </c>
      <c r="D51" s="308">
        <v>14</v>
      </c>
      <c r="E51" s="151">
        <v>698.2</v>
      </c>
      <c r="F51" s="308">
        <v>15</v>
      </c>
      <c r="G51" s="151">
        <v>708.2</v>
      </c>
      <c r="H51" s="152" t="s">
        <v>1269</v>
      </c>
      <c r="I51" s="153">
        <v>264.46</v>
      </c>
      <c r="J51" s="210"/>
    </row>
    <row r="52" spans="1:10" ht="13.5" customHeight="1">
      <c r="A52" s="131" t="s">
        <v>71</v>
      </c>
      <c r="B52" s="308">
        <v>25</v>
      </c>
      <c r="C52" s="150">
        <v>1245.5</v>
      </c>
      <c r="D52" s="308">
        <v>34</v>
      </c>
      <c r="E52" s="151">
        <v>1696.9</v>
      </c>
      <c r="F52" s="308">
        <v>59</v>
      </c>
      <c r="G52" s="151">
        <v>2942.4</v>
      </c>
      <c r="H52" s="152" t="s">
        <v>1270</v>
      </c>
      <c r="I52" s="153">
        <v>184.98</v>
      </c>
      <c r="J52" s="210"/>
    </row>
    <row r="53" spans="1:10" ht="13.5" customHeight="1">
      <c r="A53" s="131" t="s">
        <v>243</v>
      </c>
      <c r="B53" s="308">
        <v>130</v>
      </c>
      <c r="C53" s="150">
        <v>6482</v>
      </c>
      <c r="D53" s="308">
        <v>10</v>
      </c>
      <c r="E53" s="151">
        <v>499.2</v>
      </c>
      <c r="F53" s="308">
        <v>140</v>
      </c>
      <c r="G53" s="151">
        <v>6981.2</v>
      </c>
      <c r="H53" s="152" t="s">
        <v>1271</v>
      </c>
      <c r="I53" s="153">
        <v>146.29</v>
      </c>
      <c r="J53" s="210"/>
    </row>
    <row r="54" spans="1:10" ht="13.5" customHeight="1">
      <c r="A54" s="131" t="s">
        <v>994</v>
      </c>
      <c r="B54" s="309"/>
      <c r="C54" s="150">
        <v>0</v>
      </c>
      <c r="D54" s="308">
        <v>20</v>
      </c>
      <c r="E54" s="151">
        <v>998.4</v>
      </c>
      <c r="F54" s="308">
        <v>20</v>
      </c>
      <c r="G54" s="151">
        <v>998.4</v>
      </c>
      <c r="H54" s="152" t="s">
        <v>1272</v>
      </c>
      <c r="I54" s="153">
        <v>148.5</v>
      </c>
      <c r="J54" s="210"/>
    </row>
    <row r="55" spans="1:10" ht="13.5" customHeight="1">
      <c r="A55" s="131" t="s">
        <v>746</v>
      </c>
      <c r="B55" s="308">
        <v>10</v>
      </c>
      <c r="C55" s="150">
        <v>498.5</v>
      </c>
      <c r="D55" s="308">
        <v>0</v>
      </c>
      <c r="E55" s="151">
        <v>0</v>
      </c>
      <c r="F55" s="308">
        <v>10</v>
      </c>
      <c r="G55" s="151">
        <v>498.5</v>
      </c>
      <c r="H55" s="152" t="s">
        <v>1273</v>
      </c>
      <c r="I55" s="153">
        <v>350</v>
      </c>
      <c r="J55" s="210"/>
    </row>
    <row r="56" spans="1:10" ht="13.5" customHeight="1">
      <c r="A56" s="131" t="s">
        <v>379</v>
      </c>
      <c r="B56" s="308">
        <v>45</v>
      </c>
      <c r="C56" s="150">
        <v>2247</v>
      </c>
      <c r="D56" s="308">
        <v>0</v>
      </c>
      <c r="E56" s="151">
        <v>0</v>
      </c>
      <c r="F56" s="308">
        <v>45</v>
      </c>
      <c r="G56" s="151">
        <v>2247</v>
      </c>
      <c r="H56" s="152" t="s">
        <v>1274</v>
      </c>
      <c r="I56" s="153">
        <v>204.69</v>
      </c>
      <c r="J56" s="210"/>
    </row>
    <row r="57" spans="1:10" ht="13.5" customHeight="1">
      <c r="A57" s="131" t="s">
        <v>57</v>
      </c>
      <c r="B57" s="602">
        <v>10</v>
      </c>
      <c r="C57" s="603">
        <v>498.5</v>
      </c>
      <c r="D57" s="602">
        <v>0</v>
      </c>
      <c r="E57" s="604">
        <v>0</v>
      </c>
      <c r="F57" s="602">
        <v>10</v>
      </c>
      <c r="G57" s="604">
        <v>498.5</v>
      </c>
      <c r="H57" s="605" t="s">
        <v>1273</v>
      </c>
      <c r="I57" s="606">
        <v>350</v>
      </c>
      <c r="J57" s="210"/>
    </row>
    <row r="58" spans="1:10" ht="13.5" customHeight="1">
      <c r="A58" s="131" t="s">
        <v>19</v>
      </c>
      <c r="B58" s="607">
        <v>3185</v>
      </c>
      <c r="C58" s="608" t="s">
        <v>1275</v>
      </c>
      <c r="D58" s="602">
        <v>618</v>
      </c>
      <c r="E58" s="604">
        <v>30845.3</v>
      </c>
      <c r="F58" s="607">
        <v>3803</v>
      </c>
      <c r="G58" s="608" t="s">
        <v>1276</v>
      </c>
      <c r="H58" s="605" t="s">
        <v>1277</v>
      </c>
      <c r="I58" s="606">
        <v>195.83</v>
      </c>
      <c r="J58" s="210"/>
    </row>
    <row r="59" spans="1:10" ht="13.5" customHeight="1">
      <c r="A59" s="131"/>
      <c r="B59" s="103"/>
      <c r="C59" s="227"/>
      <c r="D59" s="231"/>
      <c r="E59" s="228"/>
      <c r="F59" s="231"/>
      <c r="G59" s="228"/>
      <c r="H59" s="134"/>
      <c r="I59" s="229"/>
      <c r="J59" s="210"/>
    </row>
    <row r="60" spans="1:10" ht="13.5" customHeight="1">
      <c r="A60" s="142" t="s">
        <v>62</v>
      </c>
      <c r="B60" s="388"/>
      <c r="C60" s="399"/>
      <c r="D60" s="143"/>
      <c r="E60" s="399"/>
      <c r="F60" s="143"/>
      <c r="G60" s="405"/>
      <c r="H60" s="389"/>
      <c r="I60" s="408"/>
      <c r="J60" s="210"/>
    </row>
    <row r="61" spans="1:12" ht="13.5" customHeight="1">
      <c r="A61" s="142" t="s">
        <v>63</v>
      </c>
      <c r="B61" s="388"/>
      <c r="C61" s="399"/>
      <c r="D61" s="143"/>
      <c r="E61" s="399"/>
      <c r="F61" s="143"/>
      <c r="G61" s="406" t="s">
        <v>64</v>
      </c>
      <c r="H61" s="389"/>
      <c r="I61" s="409"/>
      <c r="J61" s="210"/>
      <c r="L61" s="232"/>
    </row>
    <row r="62" spans="1:10" ht="13.5" customHeight="1">
      <c r="A62" s="142" t="s">
        <v>157</v>
      </c>
      <c r="B62" s="388"/>
      <c r="C62" s="399"/>
      <c r="D62" s="143"/>
      <c r="E62" s="399"/>
      <c r="F62" s="143"/>
      <c r="G62" s="103"/>
      <c r="H62" s="407" t="s">
        <v>66</v>
      </c>
      <c r="I62" s="408"/>
      <c r="J62" s="210"/>
    </row>
    <row r="63" spans="1:10" ht="13.5" customHeight="1">
      <c r="A63" s="142" t="s">
        <v>158</v>
      </c>
      <c r="B63" s="388"/>
      <c r="C63" s="399"/>
      <c r="D63" s="143"/>
      <c r="E63" s="399"/>
      <c r="F63" s="143"/>
      <c r="G63" s="405"/>
      <c r="H63" s="389"/>
      <c r="I63" s="408"/>
      <c r="J63" s="210"/>
    </row>
    <row r="64" spans="1:10" ht="13.5" customHeight="1">
      <c r="A64" s="142" t="s">
        <v>159</v>
      </c>
      <c r="B64" s="388"/>
      <c r="C64" s="399"/>
      <c r="D64" s="143"/>
      <c r="E64" s="399"/>
      <c r="F64" s="143"/>
      <c r="G64" s="405"/>
      <c r="H64" s="389"/>
      <c r="I64" s="408"/>
      <c r="J64" s="210"/>
    </row>
    <row r="65" spans="1:10" ht="13.5" customHeight="1">
      <c r="A65" s="103"/>
      <c r="B65" s="388"/>
      <c r="C65" s="399"/>
      <c r="D65" s="103"/>
      <c r="E65" s="399"/>
      <c r="F65" s="103"/>
      <c r="G65" s="399"/>
      <c r="H65" s="391"/>
      <c r="I65" s="391"/>
      <c r="J65" s="203"/>
    </row>
    <row r="66" spans="1:10" ht="13.5" customHeight="1">
      <c r="A66" s="103"/>
      <c r="B66" s="388"/>
      <c r="C66" s="399"/>
      <c r="D66" s="103"/>
      <c r="E66" s="399"/>
      <c r="F66" s="103"/>
      <c r="G66" s="399"/>
      <c r="H66" s="391"/>
      <c r="I66" s="391"/>
      <c r="J66" s="203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  <row r="77" spans="1:9" ht="13.5" customHeight="1">
      <c r="A77" s="103"/>
      <c r="B77" s="388"/>
      <c r="C77" s="399"/>
      <c r="D77" s="103"/>
      <c r="E77" s="399"/>
      <c r="F77" s="103"/>
      <c r="G77" s="399"/>
      <c r="H77" s="391"/>
      <c r="I77" s="391"/>
    </row>
    <row r="78" spans="1:9" ht="13.5" customHeight="1">
      <c r="A78" s="103"/>
      <c r="B78" s="388"/>
      <c r="C78" s="399"/>
      <c r="D78" s="103"/>
      <c r="E78" s="399"/>
      <c r="F78" s="103"/>
      <c r="G78" s="399"/>
      <c r="H78" s="391"/>
      <c r="I78" s="391"/>
    </row>
    <row r="79" spans="1:9" ht="13.5" customHeight="1">
      <c r="A79" s="103"/>
      <c r="B79" s="388"/>
      <c r="C79" s="399"/>
      <c r="D79" s="103"/>
      <c r="E79" s="399"/>
      <c r="F79" s="103"/>
      <c r="G79" s="399"/>
      <c r="H79" s="391"/>
      <c r="I79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0.7109375" style="195" customWidth="1"/>
    <col min="2" max="2" width="5.7109375" style="319" customWidth="1"/>
    <col min="3" max="3" width="10.7109375" style="401" customWidth="1"/>
    <col min="4" max="4" width="5.7109375" style="195" customWidth="1"/>
    <col min="5" max="5" width="9.7109375" style="401" customWidth="1"/>
    <col min="6" max="6" width="6.7109375" style="195" customWidth="1"/>
    <col min="7" max="7" width="11.00390625" style="401" customWidth="1"/>
    <col min="8" max="8" width="14.7109375" style="394" customWidth="1"/>
    <col min="9" max="9" width="9.28125" style="394" customWidth="1"/>
    <col min="10" max="11" width="8.8515625" style="195" customWidth="1"/>
    <col min="12" max="12" width="14.28125" style="195" customWidth="1"/>
    <col min="13" max="16384" width="8.8515625" style="195" customWidth="1"/>
  </cols>
  <sheetData>
    <row r="1" spans="1:10" ht="13.5" customHeight="1">
      <c r="A1" s="154" t="s">
        <v>1194</v>
      </c>
      <c r="B1" s="583"/>
      <c r="C1" s="584"/>
      <c r="D1" s="155"/>
      <c r="E1" s="584"/>
      <c r="F1" s="155"/>
      <c r="G1" s="585"/>
      <c r="H1" s="586"/>
      <c r="I1" s="587"/>
      <c r="J1" s="210"/>
    </row>
    <row r="2" spans="1:10" ht="13.5" customHeight="1">
      <c r="A2" s="160" t="s">
        <v>1195</v>
      </c>
      <c r="B2" s="583"/>
      <c r="C2" s="584"/>
      <c r="D2" s="155"/>
      <c r="E2" s="584"/>
      <c r="F2" s="155"/>
      <c r="G2" s="585"/>
      <c r="H2" s="586"/>
      <c r="I2" s="587"/>
      <c r="J2" s="210"/>
    </row>
    <row r="3" spans="1:10" ht="13.5" customHeight="1">
      <c r="A3" s="154" t="s">
        <v>58</v>
      </c>
      <c r="B3" s="583"/>
      <c r="C3" s="584"/>
      <c r="D3" s="155"/>
      <c r="E3" s="584"/>
      <c r="F3" s="155"/>
      <c r="G3" s="585"/>
      <c r="H3" s="586"/>
      <c r="I3" s="587"/>
      <c r="J3" s="210"/>
    </row>
    <row r="4" spans="1:10" ht="13.5" customHeight="1">
      <c r="A4" s="154" t="s">
        <v>8</v>
      </c>
      <c r="B4" s="583"/>
      <c r="C4" s="584"/>
      <c r="D4" s="155"/>
      <c r="E4" s="584"/>
      <c r="F4" s="155"/>
      <c r="G4" s="585"/>
      <c r="H4" s="586"/>
      <c r="I4" s="587"/>
      <c r="J4" s="210"/>
    </row>
    <row r="5" spans="1:10" ht="13.5" customHeight="1">
      <c r="A5" s="154" t="s">
        <v>9</v>
      </c>
      <c r="B5" s="583"/>
      <c r="C5" s="584"/>
      <c r="D5" s="155"/>
      <c r="E5" s="584"/>
      <c r="F5" s="155"/>
      <c r="G5" s="585"/>
      <c r="H5" s="586"/>
      <c r="I5" s="587"/>
      <c r="J5" s="210"/>
    </row>
    <row r="6" spans="1:10" ht="13.5" customHeight="1">
      <c r="A6" s="154" t="s">
        <v>59</v>
      </c>
      <c r="B6" s="583"/>
      <c r="C6" s="584"/>
      <c r="D6" s="155"/>
      <c r="E6" s="584"/>
      <c r="F6" s="155"/>
      <c r="G6" s="585"/>
      <c r="H6" s="586"/>
      <c r="I6" s="587"/>
      <c r="J6" s="210"/>
    </row>
    <row r="7" spans="1:10" ht="13.5" customHeight="1">
      <c r="A7" s="161" t="s">
        <v>60</v>
      </c>
      <c r="B7" s="583"/>
      <c r="C7" s="584"/>
      <c r="D7" s="155"/>
      <c r="E7" s="588" t="s">
        <v>61</v>
      </c>
      <c r="F7" s="155"/>
      <c r="G7" s="585"/>
      <c r="H7" s="586"/>
      <c r="I7" s="587"/>
      <c r="J7" s="210"/>
    </row>
    <row r="8" spans="1:10" ht="13.5" customHeight="1">
      <c r="A8" s="163" t="s">
        <v>1196</v>
      </c>
      <c r="B8" s="589"/>
      <c r="C8" s="590"/>
      <c r="D8" s="164"/>
      <c r="E8" s="590"/>
      <c r="F8" s="164"/>
      <c r="G8" s="591"/>
      <c r="H8" s="592"/>
      <c r="I8" s="576"/>
      <c r="J8" s="210"/>
    </row>
    <row r="9" spans="1:10" ht="13.5" customHeight="1">
      <c r="A9" s="163"/>
      <c r="B9" s="589"/>
      <c r="C9" s="590" t="s">
        <v>1197</v>
      </c>
      <c r="D9" s="164"/>
      <c r="E9" s="590"/>
      <c r="F9" s="164"/>
      <c r="G9" s="591"/>
      <c r="H9" s="592"/>
      <c r="I9" s="576"/>
      <c r="J9" s="210"/>
    </row>
    <row r="10" spans="1:10" ht="13.5" customHeight="1">
      <c r="A10" s="161" t="s">
        <v>82</v>
      </c>
      <c r="B10" s="589"/>
      <c r="C10" s="590" t="s">
        <v>83</v>
      </c>
      <c r="D10" s="164"/>
      <c r="E10" s="590" t="s">
        <v>34</v>
      </c>
      <c r="F10" s="164"/>
      <c r="G10" s="591" t="s">
        <v>84</v>
      </c>
      <c r="H10" s="586" t="s">
        <v>35</v>
      </c>
      <c r="I10" s="576" t="s">
        <v>85</v>
      </c>
      <c r="J10" s="210"/>
    </row>
    <row r="11" spans="1:10" ht="13.5" customHeight="1">
      <c r="A11" s="161" t="s">
        <v>86</v>
      </c>
      <c r="B11" s="593" t="s">
        <v>6</v>
      </c>
      <c r="C11" s="591" t="s">
        <v>87</v>
      </c>
      <c r="D11" s="164" t="s">
        <v>6</v>
      </c>
      <c r="E11" s="590" t="s">
        <v>87</v>
      </c>
      <c r="F11" s="164" t="s">
        <v>6</v>
      </c>
      <c r="G11" s="591" t="s">
        <v>87</v>
      </c>
      <c r="H11" s="592" t="s">
        <v>88</v>
      </c>
      <c r="I11" s="576"/>
      <c r="J11" s="210"/>
    </row>
    <row r="12" spans="1:10" ht="13.5" customHeight="1">
      <c r="A12" s="180" t="s">
        <v>75</v>
      </c>
      <c r="B12" s="594"/>
      <c r="C12" s="595"/>
      <c r="D12" s="594">
        <v>0</v>
      </c>
      <c r="E12" s="595">
        <v>0</v>
      </c>
      <c r="F12" s="594"/>
      <c r="G12" s="595"/>
      <c r="H12" s="596"/>
      <c r="I12" s="596"/>
      <c r="J12" s="210"/>
    </row>
    <row r="13" spans="1:10" ht="13.5" customHeight="1">
      <c r="A13" s="154" t="s">
        <v>19</v>
      </c>
      <c r="B13" s="597">
        <f>SUM(B12)</f>
        <v>0</v>
      </c>
      <c r="C13" s="598">
        <f aca="true" t="shared" si="0" ref="C13:I13">SUM(C12)</f>
        <v>0</v>
      </c>
      <c r="D13" s="597">
        <f t="shared" si="0"/>
        <v>0</v>
      </c>
      <c r="E13" s="598">
        <f t="shared" si="0"/>
        <v>0</v>
      </c>
      <c r="F13" s="597">
        <f t="shared" si="0"/>
        <v>0</v>
      </c>
      <c r="G13" s="598">
        <f>SUM(G12)</f>
        <v>0</v>
      </c>
      <c r="H13" s="575">
        <f>H12</f>
        <v>0</v>
      </c>
      <c r="I13" s="575">
        <f t="shared" si="0"/>
        <v>0</v>
      </c>
      <c r="J13" s="210"/>
    </row>
    <row r="14" spans="1:10" ht="13.5" customHeight="1">
      <c r="A14" s="175" t="s">
        <v>89</v>
      </c>
      <c r="B14" s="572" t="s">
        <v>6</v>
      </c>
      <c r="C14" s="573" t="s">
        <v>87</v>
      </c>
      <c r="D14" s="178" t="s">
        <v>6</v>
      </c>
      <c r="E14" s="574" t="s">
        <v>87</v>
      </c>
      <c r="F14" s="178" t="s">
        <v>6</v>
      </c>
      <c r="G14" s="573" t="s">
        <v>87</v>
      </c>
      <c r="H14" s="575" t="s">
        <v>35</v>
      </c>
      <c r="I14" s="576" t="s">
        <v>85</v>
      </c>
      <c r="J14" s="210"/>
    </row>
    <row r="15" spans="1:10" ht="13.5" customHeight="1">
      <c r="A15" s="180" t="s">
        <v>36</v>
      </c>
      <c r="B15" s="183">
        <v>2564</v>
      </c>
      <c r="C15" s="184" t="s">
        <v>1198</v>
      </c>
      <c r="D15" s="571">
        <v>100</v>
      </c>
      <c r="E15" s="184">
        <v>4991.5</v>
      </c>
      <c r="F15" s="571">
        <v>2664</v>
      </c>
      <c r="G15" s="184" t="s">
        <v>1199</v>
      </c>
      <c r="H15" s="185" t="s">
        <v>1200</v>
      </c>
      <c r="I15" s="185">
        <v>158.84</v>
      </c>
      <c r="J15" s="210"/>
    </row>
    <row r="16" spans="1:10" ht="13.5" customHeight="1">
      <c r="A16" s="180" t="s">
        <v>490</v>
      </c>
      <c r="B16" s="181">
        <v>85</v>
      </c>
      <c r="C16" s="184">
        <v>4241</v>
      </c>
      <c r="D16" s="571">
        <v>0</v>
      </c>
      <c r="E16" s="184">
        <v>0</v>
      </c>
      <c r="F16" s="571">
        <v>85</v>
      </c>
      <c r="G16" s="184">
        <v>4241</v>
      </c>
      <c r="H16" s="185" t="s">
        <v>1201</v>
      </c>
      <c r="I16" s="185">
        <v>205.91</v>
      </c>
      <c r="J16" s="210"/>
    </row>
    <row r="17" spans="1:10" ht="13.5" customHeight="1">
      <c r="A17" s="180" t="s">
        <v>132</v>
      </c>
      <c r="B17" s="181">
        <v>5</v>
      </c>
      <c r="C17" s="184">
        <v>249.5</v>
      </c>
      <c r="D17" s="571">
        <v>0</v>
      </c>
      <c r="E17" s="184">
        <v>0</v>
      </c>
      <c r="F17" s="571">
        <v>5</v>
      </c>
      <c r="G17" s="184">
        <v>249.5</v>
      </c>
      <c r="H17" s="185">
        <v>30938</v>
      </c>
      <c r="I17" s="185">
        <v>124</v>
      </c>
      <c r="J17" s="210"/>
    </row>
    <row r="18" spans="1:10" ht="13.5" customHeight="1">
      <c r="A18" s="180" t="s">
        <v>213</v>
      </c>
      <c r="B18" s="182"/>
      <c r="C18" s="184">
        <v>0</v>
      </c>
      <c r="D18" s="571">
        <v>20</v>
      </c>
      <c r="E18" s="184">
        <v>997.9</v>
      </c>
      <c r="F18" s="571">
        <v>20</v>
      </c>
      <c r="G18" s="184">
        <v>997.9</v>
      </c>
      <c r="H18" s="185" t="s">
        <v>1202</v>
      </c>
      <c r="I18" s="185">
        <v>158.75</v>
      </c>
      <c r="J18" s="210"/>
    </row>
    <row r="19" spans="1:10" ht="13.5" customHeight="1">
      <c r="A19" s="180" t="s">
        <v>586</v>
      </c>
      <c r="B19" s="182"/>
      <c r="C19" s="184">
        <v>0</v>
      </c>
      <c r="D19" s="571">
        <v>10</v>
      </c>
      <c r="E19" s="184">
        <v>499.2</v>
      </c>
      <c r="F19" s="571">
        <v>10</v>
      </c>
      <c r="G19" s="184">
        <v>499.2</v>
      </c>
      <c r="H19" s="185">
        <v>94848</v>
      </c>
      <c r="I19" s="185">
        <v>190</v>
      </c>
      <c r="J19" s="210"/>
    </row>
    <row r="20" spans="1:10" ht="13.5" customHeight="1">
      <c r="A20" s="180" t="s">
        <v>170</v>
      </c>
      <c r="B20" s="182"/>
      <c r="C20" s="184">
        <v>0</v>
      </c>
      <c r="D20" s="571">
        <v>10</v>
      </c>
      <c r="E20" s="184">
        <v>499.2</v>
      </c>
      <c r="F20" s="571">
        <v>10</v>
      </c>
      <c r="G20" s="184">
        <v>499.2</v>
      </c>
      <c r="H20" s="185" t="s">
        <v>599</v>
      </c>
      <c r="I20" s="185">
        <v>224</v>
      </c>
      <c r="J20" s="210"/>
    </row>
    <row r="21" spans="1:10" ht="13.5" customHeight="1">
      <c r="A21" s="180" t="s">
        <v>219</v>
      </c>
      <c r="B21" s="181">
        <v>237</v>
      </c>
      <c r="C21" s="184">
        <v>11819.5</v>
      </c>
      <c r="D21" s="571">
        <v>0</v>
      </c>
      <c r="E21" s="184">
        <v>0</v>
      </c>
      <c r="F21" s="571">
        <v>237</v>
      </c>
      <c r="G21" s="184">
        <v>11819.5</v>
      </c>
      <c r="H21" s="185" t="s">
        <v>1203</v>
      </c>
      <c r="I21" s="185">
        <v>160.89</v>
      </c>
      <c r="J21" s="210"/>
    </row>
    <row r="22" spans="1:10" ht="13.5" customHeight="1">
      <c r="A22" s="180" t="s">
        <v>358</v>
      </c>
      <c r="B22" s="181">
        <v>50</v>
      </c>
      <c r="C22" s="184">
        <v>2492.5</v>
      </c>
      <c r="D22" s="571">
        <v>0</v>
      </c>
      <c r="E22" s="184">
        <v>0</v>
      </c>
      <c r="F22" s="571">
        <v>50</v>
      </c>
      <c r="G22" s="184">
        <v>2492.5</v>
      </c>
      <c r="H22" s="185" t="s">
        <v>1204</v>
      </c>
      <c r="I22" s="185">
        <v>142.6</v>
      </c>
      <c r="J22" s="210"/>
    </row>
    <row r="23" spans="1:10" ht="13.5" customHeight="1">
      <c r="A23" s="180" t="s">
        <v>812</v>
      </c>
      <c r="B23" s="181">
        <v>2</v>
      </c>
      <c r="C23" s="184">
        <v>17</v>
      </c>
      <c r="D23" s="571">
        <v>0</v>
      </c>
      <c r="E23" s="184">
        <v>0</v>
      </c>
      <c r="F23" s="571">
        <v>2</v>
      </c>
      <c r="G23" s="184">
        <v>17</v>
      </c>
      <c r="H23" s="185">
        <v>17700</v>
      </c>
      <c r="I23" s="185">
        <v>1041.18</v>
      </c>
      <c r="J23" s="210"/>
    </row>
    <row r="24" spans="1:10" ht="13.5" customHeight="1">
      <c r="A24" s="180" t="s">
        <v>41</v>
      </c>
      <c r="B24" s="181">
        <v>50</v>
      </c>
      <c r="C24" s="184">
        <v>2494</v>
      </c>
      <c r="D24" s="571">
        <v>10</v>
      </c>
      <c r="E24" s="184">
        <v>499.2</v>
      </c>
      <c r="F24" s="571">
        <v>60</v>
      </c>
      <c r="G24" s="184">
        <v>2993.2</v>
      </c>
      <c r="H24" s="185" t="s">
        <v>1205</v>
      </c>
      <c r="I24" s="185">
        <v>241.86</v>
      </c>
      <c r="J24" s="210"/>
    </row>
    <row r="25" spans="1:10" ht="13.5" customHeight="1">
      <c r="A25" s="180" t="s">
        <v>176</v>
      </c>
      <c r="B25" s="181">
        <v>1</v>
      </c>
      <c r="C25" s="184">
        <v>49.5</v>
      </c>
      <c r="D25" s="571">
        <v>0</v>
      </c>
      <c r="E25" s="184">
        <v>0</v>
      </c>
      <c r="F25" s="571">
        <v>1</v>
      </c>
      <c r="G25" s="184">
        <v>49.5</v>
      </c>
      <c r="H25" s="185">
        <v>7128</v>
      </c>
      <c r="I25" s="185">
        <v>144</v>
      </c>
      <c r="J25" s="210"/>
    </row>
    <row r="26" spans="1:10" ht="13.5" customHeight="1">
      <c r="A26" s="180" t="s">
        <v>42</v>
      </c>
      <c r="B26" s="181">
        <v>230</v>
      </c>
      <c r="C26" s="184">
        <v>11477.5</v>
      </c>
      <c r="D26" s="571">
        <v>60</v>
      </c>
      <c r="E26" s="184">
        <v>2995.2</v>
      </c>
      <c r="F26" s="571">
        <v>290</v>
      </c>
      <c r="G26" s="184">
        <v>14472.7</v>
      </c>
      <c r="H26" s="185" t="s">
        <v>1206</v>
      </c>
      <c r="I26" s="185">
        <v>188.42</v>
      </c>
      <c r="J26" s="210"/>
    </row>
    <row r="27" spans="1:10" ht="13.5" customHeight="1">
      <c r="A27" s="180" t="s">
        <v>178</v>
      </c>
      <c r="B27" s="181">
        <v>185</v>
      </c>
      <c r="C27" s="184">
        <v>9220</v>
      </c>
      <c r="D27" s="571">
        <v>0</v>
      </c>
      <c r="E27" s="184">
        <v>0</v>
      </c>
      <c r="F27" s="571">
        <v>185</v>
      </c>
      <c r="G27" s="184">
        <v>9220</v>
      </c>
      <c r="H27" s="185" t="s">
        <v>1207</v>
      </c>
      <c r="I27" s="185">
        <v>153.16</v>
      </c>
      <c r="J27" s="210"/>
    </row>
    <row r="28" spans="1:10" ht="13.5" customHeight="1">
      <c r="A28" s="180" t="s">
        <v>43</v>
      </c>
      <c r="B28" s="183">
        <v>1049</v>
      </c>
      <c r="C28" s="184">
        <v>52377</v>
      </c>
      <c r="D28" s="571">
        <v>100</v>
      </c>
      <c r="E28" s="184">
        <v>4992</v>
      </c>
      <c r="F28" s="571">
        <v>1149</v>
      </c>
      <c r="G28" s="184">
        <v>57369</v>
      </c>
      <c r="H28" s="185" t="s">
        <v>1208</v>
      </c>
      <c r="I28" s="185">
        <v>182.23</v>
      </c>
      <c r="J28" s="210"/>
    </row>
    <row r="29" spans="1:10" ht="13.5" customHeight="1">
      <c r="A29" s="180" t="s">
        <v>45</v>
      </c>
      <c r="B29" s="182"/>
      <c r="C29" s="184">
        <v>0</v>
      </c>
      <c r="D29" s="571">
        <v>12</v>
      </c>
      <c r="E29" s="184">
        <v>598.7</v>
      </c>
      <c r="F29" s="571">
        <v>12</v>
      </c>
      <c r="G29" s="184">
        <v>598.7</v>
      </c>
      <c r="H29" s="185" t="s">
        <v>1209</v>
      </c>
      <c r="I29" s="185">
        <v>178.77</v>
      </c>
      <c r="J29" s="210"/>
    </row>
    <row r="30" spans="1:10" ht="13.5" customHeight="1">
      <c r="A30" s="180" t="s">
        <v>67</v>
      </c>
      <c r="B30" s="181">
        <v>20</v>
      </c>
      <c r="C30" s="184">
        <v>998.5</v>
      </c>
      <c r="D30" s="571">
        <v>0</v>
      </c>
      <c r="E30" s="184">
        <v>0</v>
      </c>
      <c r="F30" s="571">
        <v>20</v>
      </c>
      <c r="G30" s="184">
        <v>998.5</v>
      </c>
      <c r="H30" s="185" t="s">
        <v>1210</v>
      </c>
      <c r="I30" s="185">
        <v>216.1</v>
      </c>
      <c r="J30" s="210"/>
    </row>
    <row r="31" spans="1:10" ht="13.5" customHeight="1">
      <c r="A31" s="180" t="s">
        <v>183</v>
      </c>
      <c r="B31" s="181">
        <v>11</v>
      </c>
      <c r="C31" s="184">
        <v>549</v>
      </c>
      <c r="D31" s="571">
        <v>13</v>
      </c>
      <c r="E31" s="184">
        <v>648.7</v>
      </c>
      <c r="F31" s="571">
        <v>24</v>
      </c>
      <c r="G31" s="184">
        <v>1197.7</v>
      </c>
      <c r="H31" s="185" t="s">
        <v>1211</v>
      </c>
      <c r="I31" s="185">
        <v>255.91</v>
      </c>
      <c r="J31" s="210"/>
    </row>
    <row r="32" spans="1:10" ht="13.5" customHeight="1">
      <c r="A32" s="180" t="s">
        <v>55</v>
      </c>
      <c r="B32" s="181">
        <v>50</v>
      </c>
      <c r="C32" s="184">
        <v>2492.5</v>
      </c>
      <c r="D32" s="571">
        <v>13</v>
      </c>
      <c r="E32" s="184">
        <v>649</v>
      </c>
      <c r="F32" s="571">
        <v>63</v>
      </c>
      <c r="G32" s="184">
        <v>3141.5</v>
      </c>
      <c r="H32" s="185" t="s">
        <v>1212</v>
      </c>
      <c r="I32" s="185">
        <v>150.05</v>
      </c>
      <c r="J32" s="210"/>
    </row>
    <row r="33" spans="1:10" ht="13.5" customHeight="1">
      <c r="A33" s="180" t="s">
        <v>1213</v>
      </c>
      <c r="B33" s="181">
        <v>50</v>
      </c>
      <c r="C33" s="184">
        <v>2492.5</v>
      </c>
      <c r="D33" s="571">
        <v>5</v>
      </c>
      <c r="E33" s="184">
        <v>249</v>
      </c>
      <c r="F33" s="571">
        <v>55</v>
      </c>
      <c r="G33" s="184">
        <v>2741.5</v>
      </c>
      <c r="H33" s="185" t="s">
        <v>1214</v>
      </c>
      <c r="I33" s="185">
        <v>206.45</v>
      </c>
      <c r="J33" s="210"/>
    </row>
    <row r="34" spans="1:10" ht="13.5" customHeight="1">
      <c r="A34" s="180" t="s">
        <v>271</v>
      </c>
      <c r="B34" s="181">
        <v>12</v>
      </c>
      <c r="C34" s="184">
        <v>599.5</v>
      </c>
      <c r="D34" s="571">
        <v>0</v>
      </c>
      <c r="E34" s="184">
        <v>0</v>
      </c>
      <c r="F34" s="571">
        <v>12</v>
      </c>
      <c r="G34" s="184">
        <v>599.5</v>
      </c>
      <c r="H34" s="185" t="s">
        <v>1215</v>
      </c>
      <c r="I34" s="185">
        <v>264</v>
      </c>
      <c r="J34" s="210"/>
    </row>
    <row r="35" spans="1:10" ht="13.5" customHeight="1">
      <c r="A35" s="180" t="s">
        <v>187</v>
      </c>
      <c r="B35" s="181">
        <v>265</v>
      </c>
      <c r="C35" s="184">
        <v>13224.5</v>
      </c>
      <c r="D35" s="571">
        <v>80</v>
      </c>
      <c r="E35" s="184">
        <v>3993.6</v>
      </c>
      <c r="F35" s="571">
        <v>345</v>
      </c>
      <c r="G35" s="184">
        <v>17218.1</v>
      </c>
      <c r="H35" s="185" t="s">
        <v>1216</v>
      </c>
      <c r="I35" s="185">
        <v>164.55</v>
      </c>
      <c r="J35" s="210"/>
    </row>
    <row r="36" spans="1:10" ht="13.5" customHeight="1">
      <c r="A36" s="180" t="s">
        <v>403</v>
      </c>
      <c r="B36" s="181">
        <v>15</v>
      </c>
      <c r="C36" s="184">
        <v>748.5</v>
      </c>
      <c r="D36" s="571">
        <v>0</v>
      </c>
      <c r="E36" s="184">
        <v>0</v>
      </c>
      <c r="F36" s="571">
        <v>15</v>
      </c>
      <c r="G36" s="184">
        <v>748.5</v>
      </c>
      <c r="H36" s="185" t="s">
        <v>1217</v>
      </c>
      <c r="I36" s="185">
        <v>152</v>
      </c>
      <c r="J36" s="210"/>
    </row>
    <row r="37" spans="1:10" ht="13.5" customHeight="1">
      <c r="A37" s="180" t="s">
        <v>189</v>
      </c>
      <c r="B37" s="181">
        <v>50</v>
      </c>
      <c r="C37" s="184">
        <v>2491</v>
      </c>
      <c r="D37" s="571">
        <v>0</v>
      </c>
      <c r="E37" s="184">
        <v>0</v>
      </c>
      <c r="F37" s="571">
        <v>50</v>
      </c>
      <c r="G37" s="184">
        <v>2491</v>
      </c>
      <c r="H37" s="185" t="s">
        <v>1218</v>
      </c>
      <c r="I37" s="185">
        <v>164.51</v>
      </c>
      <c r="J37" s="210"/>
    </row>
    <row r="38" spans="1:10" ht="13.5" customHeight="1">
      <c r="A38" s="180" t="s">
        <v>230</v>
      </c>
      <c r="B38" s="181">
        <v>6</v>
      </c>
      <c r="C38" s="184">
        <v>300</v>
      </c>
      <c r="D38" s="571">
        <v>0</v>
      </c>
      <c r="E38" s="184">
        <v>0</v>
      </c>
      <c r="F38" s="571">
        <v>6</v>
      </c>
      <c r="G38" s="184">
        <v>300</v>
      </c>
      <c r="H38" s="185" t="s">
        <v>1219</v>
      </c>
      <c r="I38" s="185">
        <v>342</v>
      </c>
      <c r="J38" s="210"/>
    </row>
    <row r="39" spans="1:10" ht="13.5" customHeight="1">
      <c r="A39" s="180" t="s">
        <v>46</v>
      </c>
      <c r="B39" s="181">
        <v>594</v>
      </c>
      <c r="C39" s="184">
        <v>29640</v>
      </c>
      <c r="D39" s="571">
        <v>15</v>
      </c>
      <c r="E39" s="184">
        <v>748.7</v>
      </c>
      <c r="F39" s="571">
        <v>609</v>
      </c>
      <c r="G39" s="184">
        <v>30388.7</v>
      </c>
      <c r="H39" s="185" t="s">
        <v>1220</v>
      </c>
      <c r="I39" s="185">
        <v>169.87</v>
      </c>
      <c r="J39" s="210"/>
    </row>
    <row r="40" spans="1:10" ht="13.5" customHeight="1">
      <c r="A40" s="180" t="s">
        <v>47</v>
      </c>
      <c r="B40" s="181">
        <v>10</v>
      </c>
      <c r="C40" s="184">
        <v>498.5</v>
      </c>
      <c r="D40" s="571">
        <v>0</v>
      </c>
      <c r="E40" s="184">
        <v>0</v>
      </c>
      <c r="F40" s="571">
        <v>10</v>
      </c>
      <c r="G40" s="184">
        <v>498.5</v>
      </c>
      <c r="H40" s="185">
        <v>61315.5</v>
      </c>
      <c r="I40" s="185">
        <v>123</v>
      </c>
      <c r="J40" s="210"/>
    </row>
    <row r="41" spans="1:10" ht="13.5" customHeight="1">
      <c r="A41" s="180" t="s">
        <v>604</v>
      </c>
      <c r="B41" s="181">
        <v>31</v>
      </c>
      <c r="C41" s="184">
        <v>1547</v>
      </c>
      <c r="D41" s="571">
        <v>0</v>
      </c>
      <c r="E41" s="184">
        <v>0</v>
      </c>
      <c r="F41" s="571">
        <v>31</v>
      </c>
      <c r="G41" s="184">
        <v>1547</v>
      </c>
      <c r="H41" s="185" t="s">
        <v>1221</v>
      </c>
      <c r="I41" s="185">
        <v>238.48</v>
      </c>
      <c r="J41" s="210"/>
    </row>
    <row r="42" spans="1:10" ht="13.5" customHeight="1">
      <c r="A42" s="180" t="s">
        <v>48</v>
      </c>
      <c r="B42" s="181">
        <v>95</v>
      </c>
      <c r="C42" s="184">
        <v>4727</v>
      </c>
      <c r="D42" s="571">
        <v>0</v>
      </c>
      <c r="E42" s="184">
        <v>0</v>
      </c>
      <c r="F42" s="571">
        <v>95</v>
      </c>
      <c r="G42" s="184">
        <v>4727</v>
      </c>
      <c r="H42" s="185" t="s">
        <v>1222</v>
      </c>
      <c r="I42" s="185">
        <v>210.58</v>
      </c>
      <c r="J42" s="210"/>
    </row>
    <row r="43" spans="1:10" ht="13.5" customHeight="1">
      <c r="A43" s="180" t="s">
        <v>194</v>
      </c>
      <c r="B43" s="182"/>
      <c r="C43" s="184">
        <v>0</v>
      </c>
      <c r="D43" s="571">
        <v>5</v>
      </c>
      <c r="E43" s="184">
        <v>249.2</v>
      </c>
      <c r="F43" s="571">
        <v>5</v>
      </c>
      <c r="G43" s="184">
        <v>249.2</v>
      </c>
      <c r="H43" s="185">
        <v>39872</v>
      </c>
      <c r="I43" s="185">
        <v>160</v>
      </c>
      <c r="J43" s="210"/>
    </row>
    <row r="44" spans="1:10" ht="13.5" customHeight="1">
      <c r="A44" s="180" t="s">
        <v>50</v>
      </c>
      <c r="B44" s="181">
        <v>33</v>
      </c>
      <c r="C44" s="184">
        <v>1644</v>
      </c>
      <c r="D44" s="571">
        <v>46</v>
      </c>
      <c r="E44" s="184">
        <v>2295.5</v>
      </c>
      <c r="F44" s="571">
        <v>79</v>
      </c>
      <c r="G44" s="184">
        <v>3939.5</v>
      </c>
      <c r="H44" s="185" t="s">
        <v>1223</v>
      </c>
      <c r="I44" s="185">
        <v>163.94</v>
      </c>
      <c r="J44" s="210"/>
    </row>
    <row r="45" spans="1:10" ht="13.5" customHeight="1">
      <c r="A45" s="180" t="s">
        <v>51</v>
      </c>
      <c r="B45" s="181">
        <v>16</v>
      </c>
      <c r="C45" s="184">
        <v>797.5</v>
      </c>
      <c r="D45" s="571">
        <v>50</v>
      </c>
      <c r="E45" s="184">
        <v>2495.2</v>
      </c>
      <c r="F45" s="571">
        <v>66</v>
      </c>
      <c r="G45" s="184">
        <v>3292.7</v>
      </c>
      <c r="H45" s="185" t="s">
        <v>1224</v>
      </c>
      <c r="I45" s="185">
        <v>207.33</v>
      </c>
      <c r="J45" s="210"/>
    </row>
    <row r="46" spans="1:10" ht="13.5" customHeight="1">
      <c r="A46" s="180" t="s">
        <v>52</v>
      </c>
      <c r="B46" s="181">
        <v>30</v>
      </c>
      <c r="C46" s="184">
        <v>1495.5</v>
      </c>
      <c r="D46" s="571">
        <v>0</v>
      </c>
      <c r="E46" s="184">
        <v>0</v>
      </c>
      <c r="F46" s="571">
        <v>30</v>
      </c>
      <c r="G46" s="184">
        <v>1495.5</v>
      </c>
      <c r="H46" s="185" t="s">
        <v>351</v>
      </c>
      <c r="I46" s="185">
        <v>140</v>
      </c>
      <c r="J46" s="210"/>
    </row>
    <row r="47" spans="1:10" ht="13.5" customHeight="1">
      <c r="A47" s="180" t="s">
        <v>281</v>
      </c>
      <c r="B47" s="181">
        <v>20</v>
      </c>
      <c r="C47" s="184">
        <v>995.5</v>
      </c>
      <c r="D47" s="571">
        <v>0</v>
      </c>
      <c r="E47" s="184">
        <v>0</v>
      </c>
      <c r="F47" s="571">
        <v>20</v>
      </c>
      <c r="G47" s="184">
        <v>995.5</v>
      </c>
      <c r="H47" s="185" t="s">
        <v>1225</v>
      </c>
      <c r="I47" s="185">
        <v>238.35</v>
      </c>
      <c r="J47" s="210"/>
    </row>
    <row r="48" spans="1:10" ht="13.5" customHeight="1">
      <c r="A48" s="180" t="s">
        <v>374</v>
      </c>
      <c r="B48" s="181">
        <v>15</v>
      </c>
      <c r="C48" s="184">
        <v>741</v>
      </c>
      <c r="D48" s="571">
        <v>0</v>
      </c>
      <c r="E48" s="184">
        <v>0</v>
      </c>
      <c r="F48" s="571">
        <v>15</v>
      </c>
      <c r="G48" s="184">
        <v>741</v>
      </c>
      <c r="H48" s="185" t="s">
        <v>1226</v>
      </c>
      <c r="I48" s="185">
        <v>218.01</v>
      </c>
      <c r="J48" s="210"/>
    </row>
    <row r="49" spans="1:10" ht="13.5" customHeight="1">
      <c r="A49" s="180" t="s">
        <v>53</v>
      </c>
      <c r="B49" s="181">
        <v>62</v>
      </c>
      <c r="C49" s="184">
        <v>3085</v>
      </c>
      <c r="D49" s="571">
        <v>0</v>
      </c>
      <c r="E49" s="184">
        <v>0</v>
      </c>
      <c r="F49" s="571">
        <v>62</v>
      </c>
      <c r="G49" s="184">
        <v>3085</v>
      </c>
      <c r="H49" s="185" t="s">
        <v>1227</v>
      </c>
      <c r="I49" s="185">
        <v>244.61</v>
      </c>
      <c r="J49" s="210"/>
    </row>
    <row r="50" spans="1:10" ht="13.5" customHeight="1">
      <c r="A50" s="180" t="s">
        <v>53</v>
      </c>
      <c r="B50" s="181">
        <v>65</v>
      </c>
      <c r="C50" s="184">
        <v>3239</v>
      </c>
      <c r="D50" s="571">
        <v>0</v>
      </c>
      <c r="E50" s="184">
        <v>0</v>
      </c>
      <c r="F50" s="571">
        <v>65</v>
      </c>
      <c r="G50" s="184">
        <v>3239</v>
      </c>
      <c r="H50" s="185" t="s">
        <v>1228</v>
      </c>
      <c r="I50" s="185">
        <v>188.3</v>
      </c>
      <c r="J50" s="210"/>
    </row>
    <row r="51" spans="1:10" ht="13.5" customHeight="1">
      <c r="A51" s="180" t="s">
        <v>201</v>
      </c>
      <c r="B51" s="181">
        <v>20</v>
      </c>
      <c r="C51" s="184">
        <v>997</v>
      </c>
      <c r="D51" s="571">
        <v>0</v>
      </c>
      <c r="E51" s="184">
        <v>0</v>
      </c>
      <c r="F51" s="571">
        <v>20</v>
      </c>
      <c r="G51" s="184">
        <v>997</v>
      </c>
      <c r="H51" s="185" t="s">
        <v>1229</v>
      </c>
      <c r="I51" s="185">
        <v>184</v>
      </c>
      <c r="J51" s="210"/>
    </row>
    <row r="52" spans="1:10" ht="13.5" customHeight="1">
      <c r="A52" s="180" t="s">
        <v>71</v>
      </c>
      <c r="B52" s="181">
        <v>275</v>
      </c>
      <c r="C52" s="184">
        <v>13720</v>
      </c>
      <c r="D52" s="571">
        <v>10</v>
      </c>
      <c r="E52" s="184">
        <v>499.2</v>
      </c>
      <c r="F52" s="571">
        <v>285</v>
      </c>
      <c r="G52" s="184">
        <v>14219.2</v>
      </c>
      <c r="H52" s="185" t="s">
        <v>1230</v>
      </c>
      <c r="I52" s="185">
        <v>150.78</v>
      </c>
      <c r="J52" s="210"/>
    </row>
    <row r="53" spans="1:10" ht="13.5" customHeight="1">
      <c r="A53" s="180" t="s">
        <v>243</v>
      </c>
      <c r="B53" s="181">
        <v>155</v>
      </c>
      <c r="C53" s="184">
        <v>7730</v>
      </c>
      <c r="D53" s="571">
        <v>0</v>
      </c>
      <c r="E53" s="184">
        <v>0</v>
      </c>
      <c r="F53" s="571">
        <v>155</v>
      </c>
      <c r="G53" s="184">
        <v>7730</v>
      </c>
      <c r="H53" s="185" t="s">
        <v>1231</v>
      </c>
      <c r="I53" s="185">
        <v>140.13</v>
      </c>
      <c r="J53" s="210"/>
    </row>
    <row r="54" spans="1:10" ht="13.5" customHeight="1">
      <c r="A54" s="180" t="s">
        <v>994</v>
      </c>
      <c r="B54" s="181">
        <v>10</v>
      </c>
      <c r="C54" s="184">
        <v>498.5</v>
      </c>
      <c r="D54" s="571">
        <v>390</v>
      </c>
      <c r="E54" s="184">
        <v>19469.6</v>
      </c>
      <c r="F54" s="571">
        <v>400</v>
      </c>
      <c r="G54" s="184">
        <v>19968.1</v>
      </c>
      <c r="H54" s="185" t="s">
        <v>1232</v>
      </c>
      <c r="I54" s="185">
        <v>146.8</v>
      </c>
      <c r="J54" s="210"/>
    </row>
    <row r="55" spans="1:10" ht="13.5" customHeight="1">
      <c r="A55" s="180" t="s">
        <v>379</v>
      </c>
      <c r="B55" s="181">
        <v>237</v>
      </c>
      <c r="C55" s="184">
        <v>11796.5</v>
      </c>
      <c r="D55" s="571">
        <v>0</v>
      </c>
      <c r="E55" s="184">
        <v>0</v>
      </c>
      <c r="F55" s="571">
        <v>237</v>
      </c>
      <c r="G55" s="184">
        <v>11796.5</v>
      </c>
      <c r="H55" s="185" t="s">
        <v>1233</v>
      </c>
      <c r="I55" s="185">
        <v>214.93</v>
      </c>
      <c r="J55" s="210"/>
    </row>
    <row r="56" spans="1:10" ht="13.5" customHeight="1">
      <c r="A56" s="180" t="s">
        <v>288</v>
      </c>
      <c r="B56" s="599">
        <v>0</v>
      </c>
      <c r="C56" s="595">
        <v>0</v>
      </c>
      <c r="D56" s="600">
        <v>4</v>
      </c>
      <c r="E56" s="595">
        <v>200</v>
      </c>
      <c r="F56" s="600">
        <v>4</v>
      </c>
      <c r="G56" s="595">
        <v>200</v>
      </c>
      <c r="H56" s="596">
        <v>52000</v>
      </c>
      <c r="I56" s="596">
        <v>260</v>
      </c>
      <c r="J56" s="210"/>
    </row>
    <row r="57" spans="1:10" ht="13.5" customHeight="1">
      <c r="A57" s="180" t="s">
        <v>19</v>
      </c>
      <c r="B57" s="601">
        <v>6605</v>
      </c>
      <c r="C57" s="595" t="s">
        <v>1234</v>
      </c>
      <c r="D57" s="600">
        <v>953</v>
      </c>
      <c r="E57" s="595">
        <v>47570.6</v>
      </c>
      <c r="F57" s="600">
        <v>7558</v>
      </c>
      <c r="G57" s="595" t="s">
        <v>1235</v>
      </c>
      <c r="H57" s="596" t="s">
        <v>1236</v>
      </c>
      <c r="I57" s="596">
        <v>170.1</v>
      </c>
      <c r="J57" s="210"/>
    </row>
    <row r="58" spans="1:10" ht="13.5" customHeight="1">
      <c r="A58" s="180"/>
      <c r="B58" s="210"/>
      <c r="C58" s="207"/>
      <c r="D58" s="208"/>
      <c r="E58" s="209"/>
      <c r="F58" s="208"/>
      <c r="G58" s="209"/>
      <c r="H58" s="185"/>
      <c r="I58" s="212"/>
      <c r="J58" s="210"/>
    </row>
    <row r="59" spans="1:10" ht="13.5" customHeight="1">
      <c r="A59" s="186" t="s">
        <v>62</v>
      </c>
      <c r="B59" s="315"/>
      <c r="C59" s="577"/>
      <c r="D59" s="187"/>
      <c r="E59" s="577"/>
      <c r="F59" s="187"/>
      <c r="G59" s="578"/>
      <c r="H59" s="316"/>
      <c r="I59" s="579"/>
      <c r="J59" s="210"/>
    </row>
    <row r="60" spans="1:12" ht="13.5" customHeight="1">
      <c r="A60" s="186" t="s">
        <v>63</v>
      </c>
      <c r="B60" s="315"/>
      <c r="C60" s="577"/>
      <c r="D60" s="187"/>
      <c r="E60" s="577"/>
      <c r="F60" s="187"/>
      <c r="G60" s="580" t="s">
        <v>64</v>
      </c>
      <c r="H60" s="316"/>
      <c r="I60" s="581"/>
      <c r="J60" s="210"/>
      <c r="L60" s="232"/>
    </row>
    <row r="61" spans="1:10" ht="13.5" customHeight="1">
      <c r="A61" s="186" t="s">
        <v>157</v>
      </c>
      <c r="B61" s="315"/>
      <c r="C61" s="577"/>
      <c r="D61" s="187"/>
      <c r="E61" s="577"/>
      <c r="F61" s="187"/>
      <c r="G61" s="210"/>
      <c r="H61" s="582" t="s">
        <v>66</v>
      </c>
      <c r="I61" s="579"/>
      <c r="J61" s="210"/>
    </row>
    <row r="62" spans="1:10" ht="13.5" customHeight="1">
      <c r="A62" s="186" t="s">
        <v>158</v>
      </c>
      <c r="B62" s="315"/>
      <c r="C62" s="577"/>
      <c r="D62" s="187"/>
      <c r="E62" s="577"/>
      <c r="F62" s="187"/>
      <c r="G62" s="578"/>
      <c r="H62" s="316"/>
      <c r="I62" s="579"/>
      <c r="J62" s="210"/>
    </row>
    <row r="63" spans="1:10" ht="13.5" customHeight="1">
      <c r="A63" s="186" t="s">
        <v>159</v>
      </c>
      <c r="B63" s="315"/>
      <c r="C63" s="577"/>
      <c r="D63" s="187"/>
      <c r="E63" s="577"/>
      <c r="F63" s="187"/>
      <c r="G63" s="578"/>
      <c r="H63" s="316"/>
      <c r="I63" s="579"/>
      <c r="J63" s="210"/>
    </row>
    <row r="64" spans="1:10" ht="13.5" customHeight="1">
      <c r="A64" s="103"/>
      <c r="B64" s="388"/>
      <c r="C64" s="399"/>
      <c r="D64" s="103"/>
      <c r="E64" s="399"/>
      <c r="F64" s="103"/>
      <c r="G64" s="399"/>
      <c r="H64" s="391"/>
      <c r="I64" s="391"/>
      <c r="J64" s="203"/>
    </row>
    <row r="65" spans="1:10" ht="13.5" customHeight="1">
      <c r="A65" s="103"/>
      <c r="B65" s="388"/>
      <c r="C65" s="399"/>
      <c r="D65" s="103"/>
      <c r="E65" s="399"/>
      <c r="F65" s="103"/>
      <c r="G65" s="399"/>
      <c r="H65" s="391"/>
      <c r="I65" s="391"/>
      <c r="J65" s="203"/>
    </row>
    <row r="66" spans="1:9" ht="13.5" customHeight="1">
      <c r="A66" s="103"/>
      <c r="B66" s="388"/>
      <c r="C66" s="399"/>
      <c r="D66" s="103"/>
      <c r="E66" s="399"/>
      <c r="F66" s="103"/>
      <c r="G66" s="399"/>
      <c r="H66" s="391"/>
      <c r="I66" s="391"/>
    </row>
    <row r="67" spans="1:9" ht="13.5" customHeight="1">
      <c r="A67" s="103"/>
      <c r="B67" s="388"/>
      <c r="C67" s="399"/>
      <c r="D67" s="103"/>
      <c r="E67" s="399"/>
      <c r="F67" s="103"/>
      <c r="G67" s="399"/>
      <c r="H67" s="391"/>
      <c r="I67" s="391"/>
    </row>
    <row r="68" spans="1:9" ht="13.5" customHeight="1">
      <c r="A68" s="103"/>
      <c r="B68" s="388"/>
      <c r="C68" s="399"/>
      <c r="D68" s="103"/>
      <c r="E68" s="399"/>
      <c r="F68" s="103"/>
      <c r="G68" s="399"/>
      <c r="H68" s="391"/>
      <c r="I68" s="391"/>
    </row>
    <row r="69" spans="1:9" ht="13.5" customHeight="1">
      <c r="A69" s="103"/>
      <c r="B69" s="388"/>
      <c r="C69" s="399"/>
      <c r="D69" s="103"/>
      <c r="E69" s="399"/>
      <c r="F69" s="103"/>
      <c r="G69" s="399"/>
      <c r="H69" s="391"/>
      <c r="I69" s="391"/>
    </row>
    <row r="70" spans="1:9" ht="13.5" customHeight="1">
      <c r="A70" s="103"/>
      <c r="B70" s="388"/>
      <c r="C70" s="399"/>
      <c r="D70" s="103"/>
      <c r="E70" s="399"/>
      <c r="F70" s="103"/>
      <c r="G70" s="399"/>
      <c r="H70" s="391"/>
      <c r="I70" s="391"/>
    </row>
    <row r="71" spans="1:9" ht="13.5" customHeight="1">
      <c r="A71" s="103"/>
      <c r="B71" s="388"/>
      <c r="C71" s="399"/>
      <c r="D71" s="103"/>
      <c r="E71" s="399"/>
      <c r="F71" s="103"/>
      <c r="G71" s="399"/>
      <c r="H71" s="391"/>
      <c r="I71" s="391"/>
    </row>
    <row r="72" spans="1:9" ht="13.5" customHeight="1">
      <c r="A72" s="103"/>
      <c r="B72" s="388"/>
      <c r="C72" s="399"/>
      <c r="D72" s="103"/>
      <c r="E72" s="399"/>
      <c r="F72" s="103"/>
      <c r="G72" s="399"/>
      <c r="H72" s="391"/>
      <c r="I72" s="391"/>
    </row>
    <row r="73" spans="1:9" ht="13.5" customHeight="1">
      <c r="A73" s="103"/>
      <c r="B73" s="388"/>
      <c r="C73" s="399"/>
      <c r="D73" s="103"/>
      <c r="E73" s="399"/>
      <c r="F73" s="103"/>
      <c r="G73" s="399"/>
      <c r="H73" s="391"/>
      <c r="I73" s="391"/>
    </row>
    <row r="74" spans="1:9" ht="13.5" customHeight="1">
      <c r="A74" s="103"/>
      <c r="B74" s="388"/>
      <c r="C74" s="399"/>
      <c r="D74" s="103"/>
      <c r="E74" s="399"/>
      <c r="F74" s="103"/>
      <c r="G74" s="399"/>
      <c r="H74" s="391"/>
      <c r="I74" s="391"/>
    </row>
    <row r="75" spans="1:9" ht="13.5" customHeight="1">
      <c r="A75" s="103"/>
      <c r="B75" s="388"/>
      <c r="C75" s="399"/>
      <c r="D75" s="103"/>
      <c r="E75" s="399"/>
      <c r="F75" s="103"/>
      <c r="G75" s="399"/>
      <c r="H75" s="391"/>
      <c r="I75" s="391"/>
    </row>
    <row r="76" spans="1:9" ht="13.5" customHeight="1">
      <c r="A76" s="103"/>
      <c r="B76" s="388"/>
      <c r="C76" s="399"/>
      <c r="D76" s="103"/>
      <c r="E76" s="399"/>
      <c r="F76" s="103"/>
      <c r="G76" s="399"/>
      <c r="H76" s="391"/>
      <c r="I76" s="391"/>
    </row>
    <row r="77" spans="1:9" ht="13.5" customHeight="1">
      <c r="A77" s="103"/>
      <c r="B77" s="388"/>
      <c r="C77" s="399"/>
      <c r="D77" s="103"/>
      <c r="E77" s="399"/>
      <c r="F77" s="103"/>
      <c r="G77" s="399"/>
      <c r="H77" s="391"/>
      <c r="I77" s="391"/>
    </row>
    <row r="78" spans="1:9" ht="13.5" customHeight="1">
      <c r="A78" s="103"/>
      <c r="B78" s="388"/>
      <c r="C78" s="399"/>
      <c r="D78" s="103"/>
      <c r="E78" s="399"/>
      <c r="F78" s="103"/>
      <c r="G78" s="399"/>
      <c r="H78" s="391"/>
      <c r="I78" s="391"/>
    </row>
  </sheetData>
  <sheetProtection/>
  <printOptions/>
  <pageMargins left="0.6" right="0.25" top="1" bottom="0.25" header="0.3" footer="0.3"/>
  <pageSetup horizontalDpi="600" verticalDpi="600" orientation="portrait" paperSize="9" scale="85" r:id="rId1"/>
  <headerFooter>
    <oddHeader>&amp;L&amp;D&amp;RProduce Brokers Limited
1349/A, North Agrabad, Akkerabad (1st FLoor)
Chattogram-4224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31">
      <selection activeCell="A1" sqref="A1"/>
    </sheetView>
  </sheetViews>
  <sheetFormatPr defaultColWidth="9.140625" defaultRowHeight="15" customHeight="1"/>
  <cols>
    <col min="1" max="1" width="12.28125" style="195" customWidth="1"/>
    <col min="2" max="2" width="11.421875" style="195" customWidth="1"/>
    <col min="3" max="3" width="12.140625" style="195" customWidth="1"/>
    <col min="4" max="4" width="14.140625" style="195" customWidth="1"/>
    <col min="5" max="5" width="17.57421875" style="195" customWidth="1"/>
    <col min="6" max="6" width="13.28125" style="195" customWidth="1"/>
    <col min="7" max="16384" width="9.140625" style="195" customWidth="1"/>
  </cols>
  <sheetData>
    <row r="1" spans="1:8" ht="15" customHeight="1">
      <c r="A1" s="4" t="s">
        <v>124</v>
      </c>
      <c r="B1" s="5"/>
      <c r="C1" s="5"/>
      <c r="D1" s="5"/>
      <c r="E1" s="5"/>
      <c r="F1" s="5"/>
      <c r="G1" s="21"/>
      <c r="H1" s="18"/>
    </row>
    <row r="2" spans="1:8" ht="15" customHeight="1">
      <c r="A2" s="6" t="s">
        <v>1149</v>
      </c>
      <c r="B2" s="5"/>
      <c r="C2" s="5"/>
      <c r="D2" s="5"/>
      <c r="E2" s="5"/>
      <c r="F2" s="5"/>
      <c r="G2" s="21"/>
      <c r="H2" s="18"/>
    </row>
    <row r="3" spans="1:8" ht="15" customHeight="1">
      <c r="A3" s="6"/>
      <c r="B3" s="5"/>
      <c r="C3" s="5"/>
      <c r="D3" s="5"/>
      <c r="E3" s="5"/>
      <c r="F3" s="5"/>
      <c r="G3" s="21"/>
      <c r="H3" s="18"/>
    </row>
    <row r="4" spans="1:8" ht="15" customHeight="1">
      <c r="A4" s="732" t="s">
        <v>8</v>
      </c>
      <c r="B4" s="732"/>
      <c r="C4" s="5"/>
      <c r="D4" s="5"/>
      <c r="E4" s="5"/>
      <c r="F4" s="5"/>
      <c r="G4" s="21"/>
      <c r="H4" s="18"/>
    </row>
    <row r="5" spans="1:8" ht="15" customHeight="1">
      <c r="A5" s="732" t="s">
        <v>9</v>
      </c>
      <c r="B5" s="732"/>
      <c r="C5" s="732"/>
      <c r="D5" s="1"/>
      <c r="E5" s="5"/>
      <c r="F5" s="5"/>
      <c r="G5" s="21"/>
      <c r="H5" s="18"/>
    </row>
    <row r="6" spans="1:8" ht="15" customHeight="1">
      <c r="A6" s="732" t="s">
        <v>10</v>
      </c>
      <c r="B6" s="732"/>
      <c r="C6" s="732"/>
      <c r="D6" s="4"/>
      <c r="E6" s="4"/>
      <c r="F6" s="5"/>
      <c r="G6" s="21"/>
      <c r="H6" s="18"/>
    </row>
    <row r="7" spans="1:8" ht="15" customHeight="1">
      <c r="A7" s="4" t="s">
        <v>11</v>
      </c>
      <c r="B7" s="5"/>
      <c r="C7" s="5"/>
      <c r="D7" s="5"/>
      <c r="E7" s="5"/>
      <c r="F7" s="5"/>
      <c r="G7" s="21"/>
      <c r="H7" s="18"/>
    </row>
    <row r="8" spans="1:8" ht="15" customHeight="1">
      <c r="A8" s="7"/>
      <c r="B8" s="5"/>
      <c r="C8" s="8" t="s">
        <v>1180</v>
      </c>
      <c r="D8" s="7"/>
      <c r="E8" s="7"/>
      <c r="F8" s="7"/>
      <c r="G8" s="22"/>
      <c r="H8" s="15"/>
    </row>
    <row r="9" spans="1:8" ht="15" customHeight="1">
      <c r="A9" s="5" t="s">
        <v>12</v>
      </c>
      <c r="B9" s="5"/>
      <c r="C9" s="5"/>
      <c r="D9" s="5"/>
      <c r="E9" s="5"/>
      <c r="F9" s="5"/>
      <c r="G9" s="21"/>
      <c r="H9" s="18"/>
    </row>
    <row r="10" spans="1:8" ht="15" customHeight="1">
      <c r="A10" s="7" t="s">
        <v>13</v>
      </c>
      <c r="B10" s="7"/>
      <c r="C10" s="7"/>
      <c r="D10" s="7"/>
      <c r="E10" s="7"/>
      <c r="F10" s="7"/>
      <c r="G10" s="22"/>
      <c r="H10" s="15"/>
    </row>
    <row r="11" spans="1:8" ht="15" customHeight="1">
      <c r="A11" s="4" t="s">
        <v>125</v>
      </c>
      <c r="B11" s="9"/>
      <c r="C11" s="9" t="s">
        <v>14</v>
      </c>
      <c r="D11" s="9" t="s">
        <v>0</v>
      </c>
      <c r="E11" s="9" t="s">
        <v>15</v>
      </c>
      <c r="F11" s="9" t="s">
        <v>1</v>
      </c>
      <c r="G11" s="23"/>
      <c r="H11" s="18"/>
    </row>
    <row r="12" spans="1:8" ht="15" customHeight="1">
      <c r="A12" s="5" t="s">
        <v>16</v>
      </c>
      <c r="B12" s="10" t="s">
        <v>17</v>
      </c>
      <c r="C12" s="278">
        <v>344</v>
      </c>
      <c r="D12" s="279">
        <v>17167</v>
      </c>
      <c r="E12" s="280">
        <v>3372358</v>
      </c>
      <c r="F12" s="11">
        <f>E12/D12</f>
        <v>196.44422438399255</v>
      </c>
      <c r="G12" s="21"/>
      <c r="H12" s="19"/>
    </row>
    <row r="13" spans="1:8" ht="15" customHeight="1">
      <c r="A13" s="5" t="s">
        <v>18</v>
      </c>
      <c r="B13" s="10" t="s">
        <v>17</v>
      </c>
      <c r="C13" s="281">
        <v>0</v>
      </c>
      <c r="D13" s="282">
        <v>0</v>
      </c>
      <c r="E13" s="283">
        <v>0</v>
      </c>
      <c r="F13" s="11" t="e">
        <f>E13/D13</f>
        <v>#DIV/0!</v>
      </c>
      <c r="G13" s="21"/>
      <c r="H13" s="19"/>
    </row>
    <row r="14" spans="1:8" ht="15" customHeight="1">
      <c r="A14" s="5" t="s">
        <v>19</v>
      </c>
      <c r="B14" s="10"/>
      <c r="C14" s="284">
        <f>C12+C13</f>
        <v>344</v>
      </c>
      <c r="D14" s="285">
        <f>D12+D13</f>
        <v>17167</v>
      </c>
      <c r="E14" s="286">
        <f>E12+E13</f>
        <v>3372358</v>
      </c>
      <c r="F14" s="12">
        <f>E14/D14</f>
        <v>196.44422438399255</v>
      </c>
      <c r="G14" s="21"/>
      <c r="H14" s="18"/>
    </row>
    <row r="15" spans="1:8" ht="15" customHeight="1">
      <c r="A15" s="4" t="s">
        <v>20</v>
      </c>
      <c r="B15" s="9"/>
      <c r="C15" s="9" t="s">
        <v>14</v>
      </c>
      <c r="D15" s="9" t="s">
        <v>0</v>
      </c>
      <c r="E15" s="9" t="s">
        <v>15</v>
      </c>
      <c r="F15" s="9" t="s">
        <v>1</v>
      </c>
      <c r="G15" s="21"/>
      <c r="H15" s="18"/>
    </row>
    <row r="16" spans="1:8" ht="15" customHeight="1">
      <c r="A16" s="5" t="s">
        <v>16</v>
      </c>
      <c r="B16" s="10" t="s">
        <v>21</v>
      </c>
      <c r="C16" s="278"/>
      <c r="D16" s="279"/>
      <c r="E16" s="280"/>
      <c r="F16" s="11" t="e">
        <f>E16/D16</f>
        <v>#DIV/0!</v>
      </c>
      <c r="G16" s="21"/>
      <c r="H16" s="18"/>
    </row>
    <row r="17" spans="1:8" ht="15" customHeight="1">
      <c r="A17" s="5" t="s">
        <v>19</v>
      </c>
      <c r="B17" s="10"/>
      <c r="C17" s="284">
        <f>SUM(C16)</f>
        <v>0</v>
      </c>
      <c r="D17" s="285">
        <f>SUM(D16)</f>
        <v>0</v>
      </c>
      <c r="E17" s="287">
        <f>SUM(E16)</f>
        <v>0</v>
      </c>
      <c r="F17" s="288" t="e">
        <f>SUM(F16)</f>
        <v>#DIV/0!</v>
      </c>
      <c r="G17" s="21"/>
      <c r="H17" s="18"/>
    </row>
    <row r="18" spans="1:8" ht="15" customHeight="1">
      <c r="A18" s="5" t="s">
        <v>1151</v>
      </c>
      <c r="B18" s="10"/>
      <c r="C18" s="284">
        <f>C17+C14</f>
        <v>344</v>
      </c>
      <c r="D18" s="513">
        <f>D17+D14</f>
        <v>17167</v>
      </c>
      <c r="E18" s="514">
        <f>E17+E14</f>
        <v>3372358</v>
      </c>
      <c r="F18" s="288" t="e">
        <f>SUM(F17)</f>
        <v>#DIV/0!</v>
      </c>
      <c r="G18" s="21"/>
      <c r="H18" s="18"/>
    </row>
    <row r="19" spans="1:8" ht="15" customHeight="1">
      <c r="A19" s="512"/>
      <c r="B19" s="10"/>
      <c r="C19" s="289"/>
      <c r="D19" s="290"/>
      <c r="E19" s="291"/>
      <c r="F19" s="2"/>
      <c r="G19" s="21"/>
      <c r="H19" s="18"/>
    </row>
    <row r="20" spans="1:8" ht="15" customHeight="1">
      <c r="A20" s="4" t="s">
        <v>1181</v>
      </c>
      <c r="B20" s="9"/>
      <c r="C20" s="9" t="s">
        <v>14</v>
      </c>
      <c r="D20" s="9" t="s">
        <v>0</v>
      </c>
      <c r="E20" s="9" t="s">
        <v>15</v>
      </c>
      <c r="F20" s="9" t="s">
        <v>1</v>
      </c>
      <c r="G20" s="21"/>
      <c r="H20" s="18"/>
    </row>
    <row r="21" spans="1:8" ht="15" customHeight="1">
      <c r="A21" s="5" t="s">
        <v>16</v>
      </c>
      <c r="B21" s="10" t="s">
        <v>17</v>
      </c>
      <c r="C21" s="278"/>
      <c r="D21" s="279"/>
      <c r="E21" s="280"/>
      <c r="F21" s="11" t="e">
        <f>E21/D21</f>
        <v>#DIV/0!</v>
      </c>
      <c r="G21" s="21"/>
      <c r="H21" s="18"/>
    </row>
    <row r="22" spans="1:8" ht="15" customHeight="1">
      <c r="A22" s="5" t="s">
        <v>18</v>
      </c>
      <c r="B22" s="10" t="s">
        <v>17</v>
      </c>
      <c r="C22" s="281"/>
      <c r="D22" s="282"/>
      <c r="E22" s="283"/>
      <c r="F22" s="13" t="e">
        <f>E22/D22</f>
        <v>#DIV/0!</v>
      </c>
      <c r="G22" s="21"/>
      <c r="H22" s="18"/>
    </row>
    <row r="23" spans="1:8" ht="15" customHeight="1">
      <c r="A23" s="5" t="s">
        <v>19</v>
      </c>
      <c r="B23" s="10"/>
      <c r="C23" s="292">
        <f>C21+C22</f>
        <v>0</v>
      </c>
      <c r="D23" s="282">
        <f>D21+D22</f>
        <v>0</v>
      </c>
      <c r="E23" s="283">
        <f>E21+E22</f>
        <v>0</v>
      </c>
      <c r="F23" s="293" t="e">
        <f>E23/D23</f>
        <v>#DIV/0!</v>
      </c>
      <c r="G23" s="21"/>
      <c r="H23" s="18"/>
    </row>
    <row r="24" spans="1:8" ht="15" customHeight="1">
      <c r="A24" s="5"/>
      <c r="B24" s="10"/>
      <c r="C24" s="289"/>
      <c r="D24" s="290"/>
      <c r="E24" s="291"/>
      <c r="F24" s="2"/>
      <c r="G24" s="21"/>
      <c r="H24" s="18"/>
    </row>
    <row r="25" spans="1:8" ht="15" customHeight="1">
      <c r="A25" s="4" t="s">
        <v>126</v>
      </c>
      <c r="B25" s="9"/>
      <c r="C25" s="9" t="s">
        <v>14</v>
      </c>
      <c r="D25" s="9" t="s">
        <v>0</v>
      </c>
      <c r="E25" s="9" t="s">
        <v>15</v>
      </c>
      <c r="F25" s="9" t="s">
        <v>1</v>
      </c>
      <c r="G25" s="21"/>
      <c r="H25" s="18"/>
    </row>
    <row r="26" spans="1:8" ht="15" customHeight="1">
      <c r="A26" s="5" t="s">
        <v>16</v>
      </c>
      <c r="B26" s="10" t="s">
        <v>17</v>
      </c>
      <c r="C26" s="278"/>
      <c r="D26" s="279"/>
      <c r="E26" s="280"/>
      <c r="F26" s="11"/>
      <c r="G26" s="21"/>
      <c r="H26" s="18"/>
    </row>
    <row r="27" spans="1:8" ht="15" customHeight="1">
      <c r="A27" s="5" t="s">
        <v>18</v>
      </c>
      <c r="B27" s="10" t="s">
        <v>17</v>
      </c>
      <c r="C27" s="294"/>
      <c r="D27" s="295"/>
      <c r="E27" s="296"/>
      <c r="F27" s="25"/>
      <c r="G27" s="21"/>
      <c r="H27" s="18"/>
    </row>
    <row r="28" spans="1:8" ht="15" customHeight="1">
      <c r="A28" s="5" t="s">
        <v>19</v>
      </c>
      <c r="B28" s="10"/>
      <c r="C28" s="292">
        <f>C26+C27</f>
        <v>0</v>
      </c>
      <c r="D28" s="292">
        <f>D26+D27</f>
        <v>0</v>
      </c>
      <c r="E28" s="297">
        <f>E26+E27</f>
        <v>0</v>
      </c>
      <c r="F28" s="11" t="e">
        <f>E28/D28</f>
        <v>#DIV/0!</v>
      </c>
      <c r="G28" s="21"/>
      <c r="H28" s="18"/>
    </row>
    <row r="29" spans="1:8" ht="15" customHeight="1">
      <c r="A29" s="5" t="s">
        <v>76</v>
      </c>
      <c r="B29" s="10" t="s">
        <v>21</v>
      </c>
      <c r="C29" s="281"/>
      <c r="D29" s="282"/>
      <c r="E29" s="283"/>
      <c r="F29" s="13"/>
      <c r="G29" s="21"/>
      <c r="H29" s="18"/>
    </row>
    <row r="30" spans="1:8" ht="15" customHeight="1">
      <c r="A30" s="5" t="s">
        <v>19</v>
      </c>
      <c r="B30" s="10"/>
      <c r="C30" s="292">
        <f>C26+C27+C29</f>
        <v>0</v>
      </c>
      <c r="D30" s="292">
        <f>D26+D27+D29</f>
        <v>0</v>
      </c>
      <c r="E30" s="297">
        <f>E26+E27+E29</f>
        <v>0</v>
      </c>
      <c r="F30" s="11" t="e">
        <f>E30/D30</f>
        <v>#DIV/0!</v>
      </c>
      <c r="G30" s="21"/>
      <c r="H30" s="18"/>
    </row>
    <row r="31" spans="1:8" ht="15" customHeight="1">
      <c r="A31" s="5" t="s">
        <v>22</v>
      </c>
      <c r="B31" s="10"/>
      <c r="C31" s="284">
        <f>C30+C14+C17+C23</f>
        <v>344</v>
      </c>
      <c r="D31" s="285">
        <f>D30+D14+D17+D23</f>
        <v>17167</v>
      </c>
      <c r="E31" s="287">
        <f>E14+E17+E23+E28+E29</f>
        <v>3372358</v>
      </c>
      <c r="F31" s="12">
        <f>E31/D31</f>
        <v>196.44422438399255</v>
      </c>
      <c r="G31" s="14"/>
      <c r="H31" s="18"/>
    </row>
    <row r="32" spans="1:8" ht="15" customHeight="1">
      <c r="A32" s="5"/>
      <c r="B32" s="10"/>
      <c r="C32" s="289"/>
      <c r="D32" s="290"/>
      <c r="E32" s="298"/>
      <c r="F32" s="2"/>
      <c r="G32" s="24"/>
      <c r="H32" s="18"/>
    </row>
    <row r="33" spans="1:8" ht="15" customHeight="1">
      <c r="A33" s="5"/>
      <c r="B33" s="10"/>
      <c r="C33" s="289"/>
      <c r="D33" s="295" t="e">
        <f>#REF!</f>
        <v>#REF!</v>
      </c>
      <c r="E33" s="298"/>
      <c r="F33" s="2"/>
      <c r="G33" s="24"/>
      <c r="H33" s="18"/>
    </row>
    <row r="34" spans="1:8" ht="15" customHeight="1">
      <c r="A34" s="4" t="s">
        <v>23</v>
      </c>
      <c r="B34" s="5"/>
      <c r="C34" s="9" t="s">
        <v>14</v>
      </c>
      <c r="D34" s="9" t="s">
        <v>0</v>
      </c>
      <c r="E34" s="3" t="s">
        <v>1</v>
      </c>
      <c r="F34" s="3" t="s">
        <v>2</v>
      </c>
      <c r="G34" s="24"/>
      <c r="H34" s="18"/>
    </row>
    <row r="35" spans="1:8" ht="15" customHeight="1">
      <c r="A35" s="1" t="s">
        <v>24</v>
      </c>
      <c r="B35" s="5"/>
      <c r="C35" s="299">
        <f>'[1]Uptodate'!$D$55</f>
        <v>0</v>
      </c>
      <c r="D35" s="235">
        <f>'[1]Uptodate'!$E$55</f>
        <v>0</v>
      </c>
      <c r="E35" s="291">
        <f>'[1]Uptodate'!$G$55</f>
        <v>0</v>
      </c>
      <c r="F35" s="300">
        <f>'[1]Uptodate'!$C$55</f>
        <v>0</v>
      </c>
      <c r="G35" s="24"/>
      <c r="H35" s="18"/>
    </row>
    <row r="36" spans="1:8" ht="15" customHeight="1">
      <c r="A36" s="1" t="s">
        <v>127</v>
      </c>
      <c r="B36" s="5"/>
      <c r="C36" s="301">
        <f>'[1]Uptodate'!$D$56</f>
        <v>0</v>
      </c>
      <c r="D36" s="236" t="str">
        <f>'[1]Uptodate'!$E$56</f>
        <v>Sale No. 28</v>
      </c>
      <c r="E36" s="296">
        <f>'[1]Uptodate'!$G$56</f>
        <v>0</v>
      </c>
      <c r="F36" s="302">
        <f>'[1]Uptodate'!$C$56</f>
        <v>0</v>
      </c>
      <c r="G36" s="21"/>
      <c r="H36" s="18"/>
    </row>
    <row r="37" spans="1:8" ht="15" customHeight="1">
      <c r="A37" s="1" t="s">
        <v>25</v>
      </c>
      <c r="B37" s="5"/>
      <c r="C37" s="301" t="str">
        <f>'[1]Uptodate'!$D$57</f>
        <v>Pkgs.</v>
      </c>
      <c r="D37" s="236" t="str">
        <f>'[1]Uptodate'!$E$57</f>
        <v>Kgs.</v>
      </c>
      <c r="E37" s="296" t="str">
        <f>'[1]Uptodate'!$G$57</f>
        <v>Av.Pr.</v>
      </c>
      <c r="F37" s="302" t="str">
        <f>'[1]Uptodate'!$C$57</f>
        <v>%</v>
      </c>
      <c r="G37" s="21"/>
      <c r="H37" s="18"/>
    </row>
    <row r="38" spans="1:8" ht="15" customHeight="1">
      <c r="A38" s="512"/>
      <c r="B38" s="5"/>
      <c r="C38" s="301"/>
      <c r="D38" s="236"/>
      <c r="E38" s="303"/>
      <c r="F38" s="302"/>
      <c r="G38" s="21"/>
      <c r="H38" s="18"/>
    </row>
    <row r="39" spans="1:8" ht="15" customHeight="1">
      <c r="A39" s="1"/>
      <c r="B39" s="5"/>
      <c r="C39" s="301"/>
      <c r="D39" s="559"/>
      <c r="E39" s="515"/>
      <c r="F39" s="302"/>
      <c r="G39" s="21"/>
      <c r="H39" s="18"/>
    </row>
    <row r="40" spans="1:8" ht="15" customHeight="1">
      <c r="A40" s="5" t="s">
        <v>26</v>
      </c>
      <c r="B40" s="5"/>
      <c r="C40" s="5"/>
      <c r="D40" s="5"/>
      <c r="E40" s="5"/>
      <c r="F40" s="304"/>
      <c r="G40" s="21"/>
      <c r="H40" s="18"/>
    </row>
    <row r="41" spans="1:8" ht="15" customHeight="1">
      <c r="A41" s="5"/>
      <c r="B41" s="5"/>
      <c r="C41" s="5"/>
      <c r="D41" s="5"/>
      <c r="E41" s="5" t="s">
        <v>27</v>
      </c>
      <c r="F41" s="5"/>
      <c r="G41" s="21"/>
      <c r="H41" s="18"/>
    </row>
    <row r="42" spans="1:8" ht="15" customHeight="1">
      <c r="A42" s="5" t="s">
        <v>28</v>
      </c>
      <c r="B42" s="5"/>
      <c r="C42" s="5"/>
      <c r="D42" s="5" t="s">
        <v>29</v>
      </c>
      <c r="E42" s="5"/>
      <c r="F42" s="5"/>
      <c r="G42" s="21"/>
      <c r="H42" s="18"/>
    </row>
    <row r="43" spans="1:8" ht="15" customHeight="1">
      <c r="A43" s="5" t="s">
        <v>30</v>
      </c>
      <c r="B43" s="5"/>
      <c r="C43" s="5"/>
      <c r="D43" s="5"/>
      <c r="E43" s="5"/>
      <c r="F43" s="5"/>
      <c r="G43" s="21"/>
      <c r="H43" s="18"/>
    </row>
    <row r="44" spans="1:6" ht="15" customHeight="1">
      <c r="A44" s="5" t="s">
        <v>31</v>
      </c>
      <c r="B44" s="5"/>
      <c r="C44" s="5"/>
      <c r="D44" s="5"/>
      <c r="E44" s="5"/>
      <c r="F44" s="5"/>
    </row>
    <row r="45" spans="1:6" ht="15" customHeight="1">
      <c r="A45" s="5" t="s">
        <v>32</v>
      </c>
      <c r="B45" s="5"/>
      <c r="C45" s="5"/>
      <c r="D45" s="5"/>
      <c r="E45" s="5"/>
      <c r="F45" s="5"/>
    </row>
    <row r="46" spans="1:6" ht="15" customHeight="1">
      <c r="A46" s="5" t="s">
        <v>33</v>
      </c>
      <c r="B46" s="5"/>
      <c r="C46" s="5"/>
      <c r="D46" s="5"/>
      <c r="E46" s="5"/>
      <c r="F46" s="5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horizontalDpi="600" verticalDpi="600" orientation="portrait" scale="90" r:id="rId1"/>
  <headerFooter>
    <oddHeader>&amp;RProduce Brokers Limited
1349/A, North Agrabad, D.T. Rd.,
Askarabad, 1st Floor, Chattogram-4224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user</cp:lastModifiedBy>
  <cp:lastPrinted>2022-11-19T06:57:10Z</cp:lastPrinted>
  <dcterms:created xsi:type="dcterms:W3CDTF">2017-09-24T04:46:07Z</dcterms:created>
  <dcterms:modified xsi:type="dcterms:W3CDTF">2022-11-19T06:57:20Z</dcterms:modified>
  <cp:category/>
  <cp:version/>
  <cp:contentType/>
  <cp:contentStatus/>
</cp:coreProperties>
</file>